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6840" windowHeight="4485" tabRatio="778" activeTab="3"/>
  </bookViews>
  <sheets>
    <sheet name="risk at harvest" sheetId="1" r:id="rId1"/>
    <sheet name="&lt;5hr if &gt;81F" sheetId="2" r:id="rId2"/>
    <sheet name="lower harvest temps" sheetId="3" r:id="rId3"/>
    <sheet name="calculator" sheetId="4" r:id="rId4"/>
    <sheet name="harvest &amp; servings" sheetId="5" r:id="rId5"/>
    <sheet name="parameters" sheetId="6" state="hidden" r:id="rId6"/>
  </sheets>
  <definedNames>
    <definedName name="_a2">#REF!</definedName>
    <definedName name="_j1">#REF!</definedName>
    <definedName name="a">#REF!</definedName>
    <definedName name="aaa">#REF!</definedName>
    <definedName name="bbb">#REF!</definedName>
    <definedName name="cccc">#REF!</definedName>
    <definedName name="dd">#REF!</definedName>
    <definedName name="discard__above_1in1000">#REF!</definedName>
    <definedName name="discard__above_1in10000">#REF!</definedName>
    <definedName name="ee">#REF!</definedName>
    <definedName name="est_">#REF!</definedName>
    <definedName name="est__">#REF!</definedName>
    <definedName name="est_2">#REF!</definedName>
    <definedName name="ests_3">#REF!</definedName>
    <definedName name="fit_using_all_data">#REF!</definedName>
    <definedName name="jjj">#REF!</definedName>
    <definedName name="pac_i">#REF!</definedName>
    <definedName name="paems222">#REF!</definedName>
    <definedName name="parameters">#REF!</definedName>
    <definedName name="parms2">'parameters'!$B$1:$H$25</definedName>
    <definedName name="ppp">#REF!</definedName>
    <definedName name="simulation">#REF!</definedName>
    <definedName name="x">#REF!</definedName>
    <definedName name="xx">#REF!</definedName>
    <definedName name="xxx">#REF!</definedName>
    <definedName name="xxxx">#REF!</definedName>
    <definedName name="xxxxx">#REF!</definedName>
    <definedName name="xxxxxx">#REF!</definedName>
    <definedName name="xxxxxxxx">#REF!</definedName>
  </definedNames>
  <calcPr fullCalcOnLoad="1"/>
</workbook>
</file>

<file path=xl/sharedStrings.xml><?xml version="1.0" encoding="utf-8"?>
<sst xmlns="http://schemas.openxmlformats.org/spreadsheetml/2006/main" count="322" uniqueCount="62">
  <si>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</si>
  <si>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</si>
  <si>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</si>
  <si>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</si>
  <si>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</si>
  <si>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</si>
  <si>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</si>
  <si>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</si>
  <si>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</si>
  <si>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</si>
  <si>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</si>
  <si>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</si>
  <si>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T_cool</t>
  </si>
  <si>
    <t>Parameter</t>
  </si>
  <si>
    <t>Dependent</t>
  </si>
  <si>
    <t>Parameter2</t>
  </si>
  <si>
    <t>Estimate</t>
  </si>
  <si>
    <t>Intercept</t>
  </si>
  <si>
    <t>Calibration data</t>
  </si>
  <si>
    <t>T_water</t>
  </si>
  <si>
    <t>T_unfrig &lt;= 15hrs</t>
  </si>
  <si>
    <t>oys_temp</t>
  </si>
  <si>
    <t>T_water and T_oyster &lt;=90F</t>
  </si>
  <si>
    <t>T_water_2</t>
  </si>
  <si>
    <t>oys_temp_2</t>
  </si>
  <si>
    <t>T_water*oys_temp</t>
  </si>
  <si>
    <t>T_water_3</t>
  </si>
  <si>
    <t>oys_temp_3</t>
  </si>
  <si>
    <t>oys_temp*T_water_2</t>
  </si>
  <si>
    <t>T_water*oys_temp_2</t>
  </si>
  <si>
    <t>T_cool*time</t>
  </si>
  <si>
    <t>T_cool*time_2</t>
  </si>
  <si>
    <t>time</t>
  </si>
  <si>
    <t>time_2</t>
  </si>
  <si>
    <t>maximum time
to cooldown
(hrs)</t>
  </si>
  <si>
    <t>Estimate (risk)</t>
  </si>
  <si>
    <t>Estimate (log Vv/g)</t>
  </si>
  <si>
    <t>V. Vulnificus Risk Calculator (example: mean water/air temperatures are for LA)</t>
  </si>
  <si>
    <t>Baseline: maximum time unrefrigerated
 (hr)</t>
  </si>
  <si>
    <t>Baseline:
maximum time
to cooldown
(hrs)</t>
  </si>
  <si>
    <t xml:space="preserve">month
</t>
  </si>
  <si>
    <t xml:space="preserve">water temperature 
(F)
</t>
  </si>
  <si>
    <t xml:space="preserve">mean 
log10 Vv/g
at retail
</t>
  </si>
  <si>
    <t xml:space="preserve">expected number of cases
</t>
  </si>
  <si>
    <t xml:space="preserve"># of cases 
for the baseline scenario
</t>
  </si>
  <si>
    <t>Gulf Servings Calculations (from the FAO/WHO Vv QRA report)</t>
  </si>
  <si>
    <t xml:space="preserve">month
</t>
  </si>
  <si>
    <t xml:space="preserve">% of population at risk
</t>
  </si>
  <si>
    <t xml:space="preserve">NMFS
Gulf Landings
(pounds of oyster meat)
</t>
  </si>
  <si>
    <t xml:space="preserve"># of 
servings
consumed raw
</t>
  </si>
  <si>
    <t xml:space="preserve"># of 
servings 
consumed by 
at-risk 
population
</t>
  </si>
  <si>
    <t># servings consumed by at-risk population = lbs of harvest / (2.2 lbs/kg) / (0.2kg/serving) X 50% (raw) X 7% (at-risk)</t>
  </si>
  <si>
    <t xml:space="preserve">% of 
harvest consumed 
raw
</t>
  </si>
  <si>
    <r>
      <t>pounds of 
oyster meat
consumed raw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</si>
  <si>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>calculations based on 2.205 lbs/kg and average of 196g/serving (0.196kg/serving; average of 13.7 oysters/serving (raw consumption)</t>
  </si>
  <si>
    <t>air (oyster)
 temperature
during
 harvest
 (F)</t>
  </si>
  <si>
    <t xml:space="preserve">risk
 (per 100,000 servings)
</t>
  </si>
  <si>
    <t>expected % reduction
 from baseline</t>
  </si>
  <si>
    <t>maximum 
time unrefrigerated
 (hr)</t>
  </si>
  <si>
    <t>Baseline air
temperature
during
 harvest
 (F)</t>
  </si>
  <si>
    <t xml:space="preserve"># of 
servings
</t>
  </si>
  <si>
    <t xml:space="preserve">Baseline: 
# of
 servings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</si>
</sst>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E+00"/>
    <numFmt numFmtId="172" formatCode="0.000000000000000000"/>
    <numFmt numFmtId="173" formatCode="0.00000000000000"/>
    <numFmt numFmtId="174" formatCode="0.0%"/>
    <numFmt numFmtId="175" formatCode="0.0E+00"/>
    <numFmt numFmtId="176" formatCode="#,##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MS Sans Serif"/>
      <family val="0"/>
    </font>
    <font>
      <b/>
      <sz val="16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11" fontId="7" fillId="0" borderId="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 horizontal="left"/>
    </xf>
    <xf numFmtId="0" fontId="7" fillId="0" borderId="1" xfId="0" applyFont="1" applyBorder="1" applyAlignment="1" applyProtection="1">
      <alignment horizontal="center" wrapText="1"/>
      <protection locked="0"/>
    </xf>
    <xf numFmtId="3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3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11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3" fontId="8" fillId="0" borderId="4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3" fontId="7" fillId="0" borderId="7" xfId="0" applyNumberFormat="1" applyFont="1" applyBorder="1" applyAlignment="1" applyProtection="1">
      <alignment horizontal="center" vertical="top" wrapText="1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11" fontId="7" fillId="0" borderId="6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/>
    </xf>
    <xf numFmtId="2" fontId="7" fillId="0" borderId="5" xfId="0" applyNumberFormat="1" applyFont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74" fontId="7" fillId="0" borderId="3" xfId="0" applyNumberFormat="1" applyFont="1" applyBorder="1" applyAlignment="1" applyProtection="1">
      <alignment horizontal="center"/>
      <protection/>
    </xf>
    <xf numFmtId="0" fontId="7" fillId="0" borderId="5" xfId="0" applyNumberFormat="1" applyFont="1" applyBorder="1" applyAlignment="1" applyProtection="1">
      <alignment horizontal="center"/>
      <protection/>
    </xf>
    <xf numFmtId="0" fontId="9" fillId="0" borderId="3" xfId="0" applyNumberFormat="1" applyFont="1" applyBorder="1" applyAlignment="1" applyProtection="1">
      <alignment horizontal="center"/>
      <protection/>
    </xf>
    <xf numFmtId="175" fontId="9" fillId="0" borderId="3" xfId="0" applyNumberFormat="1" applyFont="1" applyBorder="1" applyAlignment="1" applyProtection="1">
      <alignment horizontal="center"/>
      <protection/>
    </xf>
    <xf numFmtId="2" fontId="9" fillId="0" borderId="5" xfId="0" applyNumberFormat="1" applyFont="1" applyBorder="1" applyAlignment="1" applyProtection="1">
      <alignment horizontal="center"/>
      <protection/>
    </xf>
    <xf numFmtId="174" fontId="9" fillId="0" borderId="3" xfId="0" applyNumberFormat="1" applyFont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 vertical="top" wrapText="1"/>
      <protection/>
    </xf>
    <xf numFmtId="0" fontId="7" fillId="0" borderId="9" xfId="0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vertical="top" wrapText="1"/>
      <protection locked="0"/>
    </xf>
    <xf numFmtId="3" fontId="7" fillId="0" borderId="0" xfId="0" applyNumberFormat="1" applyFont="1" applyBorder="1" applyAlignment="1" applyProtection="1">
      <alignment horizontal="center" vertical="top" wrapText="1"/>
      <protection/>
    </xf>
    <xf numFmtId="3" fontId="7" fillId="0" borderId="10" xfId="0" applyNumberFormat="1" applyFont="1" applyBorder="1" applyAlignment="1" applyProtection="1">
      <alignment horizontal="center" vertical="top" wrapText="1"/>
      <protection locked="0"/>
    </xf>
    <xf numFmtId="3" fontId="7" fillId="0" borderId="3" xfId="0" applyNumberFormat="1" applyFont="1" applyBorder="1" applyAlignment="1" applyProtection="1">
      <alignment horizontal="center" wrapText="1"/>
      <protection locked="0"/>
    </xf>
    <xf numFmtId="3" fontId="8" fillId="0" borderId="3" xfId="0" applyNumberFormat="1" applyFont="1" applyBorder="1" applyAlignment="1" applyProtection="1">
      <alignment horizontal="center" vertical="top" wrapText="1"/>
      <protection locked="0"/>
    </xf>
    <xf numFmtId="3" fontId="7" fillId="0" borderId="3" xfId="0" applyNumberFormat="1" applyFont="1" applyBorder="1" applyAlignment="1" applyProtection="1">
      <alignment horizontal="center" vertical="top" wrapText="1"/>
      <protection/>
    </xf>
    <xf numFmtId="3" fontId="7" fillId="0" borderId="6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11" fontId="7" fillId="0" borderId="0" xfId="0" applyNumberFormat="1" applyFont="1" applyBorder="1" applyAlignment="1" applyProtection="1">
      <alignment horizontal="center" wrapText="1"/>
      <protection locked="0"/>
    </xf>
    <xf numFmtId="11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/>
    </xf>
    <xf numFmtId="174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176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 applyProtection="1">
      <alignment horizontal="center" vertical="top" wrapText="1"/>
      <protection locked="0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3" fontId="7" fillId="2" borderId="2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3" fontId="7" fillId="3" borderId="1" xfId="0" applyNumberFormat="1" applyFont="1" applyFill="1" applyBorder="1" applyAlignment="1" applyProtection="1">
      <alignment horizontal="center" wrapText="1"/>
      <protection locked="0"/>
    </xf>
    <xf numFmtId="0" fontId="7" fillId="4" borderId="1" xfId="0" applyNumberFormat="1" applyFont="1" applyFill="1" applyBorder="1" applyAlignment="1" applyProtection="1">
      <alignment horizontal="center" wrapText="1"/>
      <protection locked="0"/>
    </xf>
    <xf numFmtId="0" fontId="7" fillId="4" borderId="9" xfId="0" applyNumberFormat="1" applyFont="1" applyFill="1" applyBorder="1" applyAlignment="1" applyProtection="1">
      <alignment horizontal="center" wrapText="1"/>
      <protection locked="0"/>
    </xf>
    <xf numFmtId="3" fontId="7" fillId="2" borderId="11" xfId="0" applyNumberFormat="1" applyFont="1" applyFill="1" applyBorder="1" applyAlignment="1" applyProtection="1">
      <alignment horizontal="center" wrapText="1"/>
      <protection locked="0"/>
    </xf>
    <xf numFmtId="3" fontId="7" fillId="0" borderId="12" xfId="0" applyNumberFormat="1" applyFont="1" applyBorder="1" applyAlignment="1" applyProtection="1">
      <alignment horizontal="center" wrapText="1"/>
      <protection locked="0"/>
    </xf>
    <xf numFmtId="0" fontId="7" fillId="5" borderId="9" xfId="0" applyNumberFormat="1" applyFont="1" applyFill="1" applyBorder="1" applyAlignment="1" applyProtection="1">
      <alignment horizontal="center" wrapText="1"/>
      <protection locked="0"/>
    </xf>
    <xf numFmtId="11" fontId="7" fillId="5" borderId="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NumberFormat="1" applyFont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1:S58"/>
  <sheetViews>
    <sheetView zoomScale="80" zoomScaleNormal="80" workbookViewId="0" topLeftCell="A1">
      <selection activeCell="P23" sqref="P23"/>
    </sheetView>
  </sheetViews>
  <sheetFormatPr defaultColWidth="9.140625" defaultRowHeight="12.75"/>
  <cols>
    <col min="1" max="1" width="2.00390625" style="0" customWidth="1"/>
    <col min="2" max="2" width="9.140625" style="2" customWidth="1"/>
    <col min="3" max="3" width="11.00390625" style="2" customWidth="1"/>
    <col min="4" max="4" width="11.7109375" style="2" customWidth="1"/>
    <col min="5" max="5" width="12.28125" style="2" customWidth="1"/>
    <col min="6" max="6" width="10.8515625" style="2" customWidth="1"/>
    <col min="7" max="8" width="11.8515625" style="23" customWidth="1"/>
    <col min="9" max="9" width="11.140625" style="23" customWidth="1"/>
    <col min="10" max="10" width="9.28125" style="23" customWidth="1"/>
    <col min="11" max="11" width="11.7109375" style="23" customWidth="1"/>
    <col min="12" max="12" width="10.8515625" style="5" customWidth="1"/>
    <col min="13" max="13" width="11.28125" style="9" customWidth="1"/>
    <col min="14" max="14" width="9.7109375" style="9" customWidth="1"/>
    <col min="15" max="15" width="10.140625" style="9" customWidth="1"/>
    <col min="16" max="16" width="10.28125" style="18" customWidth="1"/>
    <col min="17" max="17" width="8.8515625" style="1" customWidth="1"/>
  </cols>
  <sheetData>
    <row r="1" spans="2:12" ht="20.25">
      <c r="B1" s="8" t="s">
        <v>37</v>
      </c>
      <c r="C1" s="10"/>
      <c r="D1" s="10"/>
      <c r="E1" s="10"/>
      <c r="F1" s="10"/>
      <c r="G1" s="19"/>
      <c r="H1" s="19"/>
      <c r="I1" s="19"/>
      <c r="J1" s="19"/>
      <c r="K1" s="19"/>
      <c r="L1" s="12"/>
    </row>
    <row r="2" spans="2:12" ht="12" customHeight="1" thickBot="1">
      <c r="B2" s="8"/>
      <c r="C2" s="10"/>
      <c r="D2" s="10"/>
      <c r="E2" s="10"/>
      <c r="F2" s="10"/>
      <c r="G2" s="19"/>
      <c r="H2" s="19"/>
      <c r="I2" s="19"/>
      <c r="J2" s="19"/>
      <c r="K2" s="19"/>
      <c r="L2" s="12"/>
    </row>
    <row r="3" spans="2:17" s="13" customFormat="1" ht="71.25" customHeight="1" thickBot="1">
      <c r="B3" s="96" t="s">
        <v>40</v>
      </c>
      <c r="C3" s="96" t="s">
        <v>41</v>
      </c>
      <c r="D3" s="96" t="s">
        <v>59</v>
      </c>
      <c r="E3" s="96" t="s">
        <v>38</v>
      </c>
      <c r="F3" s="96" t="s">
        <v>39</v>
      </c>
      <c r="G3" s="97" t="s">
        <v>61</v>
      </c>
      <c r="H3" s="100" t="s">
        <v>55</v>
      </c>
      <c r="I3" s="93" t="s">
        <v>58</v>
      </c>
      <c r="J3" s="94" t="s">
        <v>34</v>
      </c>
      <c r="K3" s="95" t="s">
        <v>60</v>
      </c>
      <c r="L3" s="98" t="s">
        <v>42</v>
      </c>
      <c r="M3" s="98" t="s">
        <v>56</v>
      </c>
      <c r="N3" s="99" t="s">
        <v>43</v>
      </c>
      <c r="O3" s="102" t="s">
        <v>44</v>
      </c>
      <c r="P3" s="103" t="s">
        <v>57</v>
      </c>
      <c r="Q3" s="24"/>
    </row>
    <row r="4" spans="2:19" ht="12" customHeight="1">
      <c r="B4" s="34"/>
      <c r="C4" s="34"/>
      <c r="D4" s="34"/>
      <c r="E4" s="34"/>
      <c r="F4" s="34"/>
      <c r="G4" s="35"/>
      <c r="H4" s="101"/>
      <c r="I4" s="63"/>
      <c r="J4" s="35"/>
      <c r="K4" s="35"/>
      <c r="L4" s="36"/>
      <c r="M4" s="36"/>
      <c r="N4" s="37"/>
      <c r="O4" s="37"/>
      <c r="P4" s="38"/>
      <c r="Q4" s="24"/>
      <c r="S4" s="15"/>
    </row>
    <row r="5" spans="2:17" ht="12" customHeight="1">
      <c r="B5" s="39" t="s">
        <v>0</v>
      </c>
      <c r="C5" s="40">
        <v>57</v>
      </c>
      <c r="D5" s="40">
        <v>56</v>
      </c>
      <c r="E5" s="41">
        <v>36</v>
      </c>
      <c r="F5" s="42">
        <v>10</v>
      </c>
      <c r="G5" s="43">
        <v>128000</v>
      </c>
      <c r="H5" s="40">
        <v>56</v>
      </c>
      <c r="I5" s="104">
        <v>0</v>
      </c>
      <c r="J5" s="45">
        <v>0</v>
      </c>
      <c r="K5" s="43">
        <v>128000</v>
      </c>
      <c r="L5" s="52">
        <f aca="true" t="shared" si="0" ref="L5:L16">ROUND(logvv(C5,H5,I5,J5),2-1-INT(LOG10(ABS(logvv(C5,H5,I5,J5)))))</f>
        <v>0.14</v>
      </c>
      <c r="M5" s="54">
        <f aca="true" t="shared" si="1" ref="M5:M16">100000*risk(C5,H5,I5,J5)</f>
        <v>0.005991693773302481</v>
      </c>
      <c r="N5" s="53">
        <f aca="true" t="shared" si="2" ref="N5:N16">K5*M5/100000</f>
        <v>0.0076693680298271765</v>
      </c>
      <c r="O5" s="54">
        <f aca="true" t="shared" si="3" ref="O5:O16">G5*risk(C5,D5,E5,F5)</f>
        <v>0.012970257356085107</v>
      </c>
      <c r="P5" s="55">
        <f aca="true" t="shared" si="4" ref="P5:P16">(O5-N5)/O5</f>
        <v>0.40869577069501806</v>
      </c>
      <c r="Q5" s="24"/>
    </row>
    <row r="6" spans="2:17" ht="12" customHeight="1">
      <c r="B6" s="39" t="s">
        <v>1</v>
      </c>
      <c r="C6" s="40">
        <v>55</v>
      </c>
      <c r="D6" s="40">
        <v>53</v>
      </c>
      <c r="E6" s="41">
        <v>36</v>
      </c>
      <c r="F6" s="42">
        <v>10</v>
      </c>
      <c r="G6" s="43">
        <v>132000</v>
      </c>
      <c r="H6" s="40">
        <v>53</v>
      </c>
      <c r="I6" s="104">
        <v>0</v>
      </c>
      <c r="J6" s="45">
        <v>0</v>
      </c>
      <c r="K6" s="43">
        <v>132000</v>
      </c>
      <c r="L6" s="52">
        <f t="shared" si="0"/>
        <v>-0.23</v>
      </c>
      <c r="M6" s="54">
        <f t="shared" si="1"/>
        <v>0.002313244959807606</v>
      </c>
      <c r="N6" s="53">
        <f t="shared" si="2"/>
        <v>0.0030534833469460405</v>
      </c>
      <c r="O6" s="54">
        <f t="shared" si="3"/>
        <v>0.00477508202290272</v>
      </c>
      <c r="P6" s="55">
        <f t="shared" si="4"/>
        <v>0.3605380321635058</v>
      </c>
      <c r="Q6" s="24"/>
    </row>
    <row r="7" spans="2:17" ht="12" customHeight="1">
      <c r="B7" s="39" t="s">
        <v>2</v>
      </c>
      <c r="C7" s="40">
        <v>67</v>
      </c>
      <c r="D7" s="40">
        <v>64</v>
      </c>
      <c r="E7" s="41">
        <v>36</v>
      </c>
      <c r="F7" s="42">
        <v>10</v>
      </c>
      <c r="G7" s="43">
        <v>151000</v>
      </c>
      <c r="H7" s="40">
        <v>64</v>
      </c>
      <c r="I7" s="104">
        <v>0</v>
      </c>
      <c r="J7" s="45">
        <v>0</v>
      </c>
      <c r="K7" s="43">
        <v>151000</v>
      </c>
      <c r="L7" s="52">
        <f t="shared" si="0"/>
        <v>1.7</v>
      </c>
      <c r="M7" s="54">
        <f t="shared" si="1"/>
        <v>0.20628425821489738</v>
      </c>
      <c r="N7" s="53">
        <f t="shared" si="2"/>
        <v>0.31148922990449507</v>
      </c>
      <c r="O7" s="54">
        <f t="shared" si="3"/>
        <v>0.980143650640575</v>
      </c>
      <c r="P7" s="55">
        <f t="shared" si="4"/>
        <v>0.6822004308236648</v>
      </c>
      <c r="Q7" s="25"/>
    </row>
    <row r="8" spans="2:17" ht="12" customHeight="1">
      <c r="B8" s="39" t="s">
        <v>3</v>
      </c>
      <c r="C8" s="40">
        <v>71</v>
      </c>
      <c r="D8" s="40">
        <v>68</v>
      </c>
      <c r="E8" s="41">
        <v>14</v>
      </c>
      <c r="F8" s="42">
        <v>10</v>
      </c>
      <c r="G8" s="43">
        <v>131000</v>
      </c>
      <c r="H8" s="40">
        <v>68</v>
      </c>
      <c r="I8" s="104">
        <v>0</v>
      </c>
      <c r="J8" s="45">
        <v>0</v>
      </c>
      <c r="K8" s="43">
        <v>131000</v>
      </c>
      <c r="L8" s="52">
        <f t="shared" si="0"/>
        <v>2.2</v>
      </c>
      <c r="M8" s="54">
        <f t="shared" si="1"/>
        <v>0.5073948129824574</v>
      </c>
      <c r="N8" s="53">
        <f t="shared" si="2"/>
        <v>0.6646872050070192</v>
      </c>
      <c r="O8" s="54">
        <f t="shared" si="3"/>
        <v>2.1461919770261915</v>
      </c>
      <c r="P8" s="55">
        <f t="shared" si="4"/>
        <v>0.6902946185047137</v>
      </c>
      <c r="Q8" s="25"/>
    </row>
    <row r="9" spans="2:17" ht="12" customHeight="1">
      <c r="B9" s="39" t="s">
        <v>4</v>
      </c>
      <c r="C9" s="40">
        <v>77</v>
      </c>
      <c r="D9" s="40">
        <v>75</v>
      </c>
      <c r="E9" s="41">
        <v>12</v>
      </c>
      <c r="F9" s="42">
        <v>10</v>
      </c>
      <c r="G9" s="43">
        <v>110000</v>
      </c>
      <c r="H9" s="40">
        <v>75</v>
      </c>
      <c r="I9" s="104">
        <v>0</v>
      </c>
      <c r="J9" s="45">
        <v>0</v>
      </c>
      <c r="K9" s="43">
        <v>110000</v>
      </c>
      <c r="L9" s="52">
        <f t="shared" si="0"/>
        <v>2.8</v>
      </c>
      <c r="M9" s="54">
        <f t="shared" si="1"/>
        <v>1.239664105697798</v>
      </c>
      <c r="N9" s="53">
        <f t="shared" si="2"/>
        <v>1.3636305162675777</v>
      </c>
      <c r="O9" s="54">
        <f t="shared" si="3"/>
        <v>3.812106092671373</v>
      </c>
      <c r="P9" s="55">
        <f t="shared" si="4"/>
        <v>0.6422894633260325</v>
      </c>
      <c r="Q9" s="25"/>
    </row>
    <row r="10" spans="2:17" ht="12" customHeight="1">
      <c r="B10" s="39" t="s">
        <v>5</v>
      </c>
      <c r="C10" s="40">
        <v>84</v>
      </c>
      <c r="D10" s="40">
        <v>82</v>
      </c>
      <c r="E10" s="41">
        <v>12</v>
      </c>
      <c r="F10" s="42">
        <v>10</v>
      </c>
      <c r="G10" s="43">
        <v>105000</v>
      </c>
      <c r="H10" s="40">
        <v>82</v>
      </c>
      <c r="I10" s="104">
        <v>0</v>
      </c>
      <c r="J10" s="45">
        <v>0</v>
      </c>
      <c r="K10" s="43">
        <v>105000</v>
      </c>
      <c r="L10" s="52">
        <f t="shared" si="0"/>
        <v>3.2</v>
      </c>
      <c r="M10" s="54">
        <f t="shared" si="1"/>
        <v>1.987106618687744</v>
      </c>
      <c r="N10" s="53">
        <f t="shared" si="2"/>
        <v>2.086461949622131</v>
      </c>
      <c r="O10" s="54">
        <f t="shared" si="3"/>
        <v>4.992856922061597</v>
      </c>
      <c r="P10" s="55">
        <f t="shared" si="4"/>
        <v>0.5821106067744855</v>
      </c>
      <c r="Q10" s="25"/>
    </row>
    <row r="11" spans="2:17" ht="12" customHeight="1">
      <c r="B11" s="39" t="s">
        <v>6</v>
      </c>
      <c r="C11" s="40">
        <v>85</v>
      </c>
      <c r="D11" s="40">
        <v>82</v>
      </c>
      <c r="E11" s="41">
        <v>10</v>
      </c>
      <c r="F11" s="42">
        <v>10</v>
      </c>
      <c r="G11" s="43">
        <v>97000</v>
      </c>
      <c r="H11" s="40">
        <v>82</v>
      </c>
      <c r="I11" s="104">
        <v>0</v>
      </c>
      <c r="J11" s="45">
        <v>0</v>
      </c>
      <c r="K11" s="43">
        <v>97000</v>
      </c>
      <c r="L11" s="52">
        <f t="shared" si="0"/>
        <v>3.2</v>
      </c>
      <c r="M11" s="54">
        <f t="shared" si="1"/>
        <v>2.032363887831163</v>
      </c>
      <c r="N11" s="53">
        <f t="shared" si="2"/>
        <v>1.9713929711962281</v>
      </c>
      <c r="O11" s="54">
        <f t="shared" si="3"/>
        <v>4.397659493109313</v>
      </c>
      <c r="P11" s="55">
        <f t="shared" si="4"/>
        <v>0.5517176865818736</v>
      </c>
      <c r="Q11" s="25"/>
    </row>
    <row r="12" spans="2:17" ht="12" customHeight="1">
      <c r="B12" s="39" t="s">
        <v>7</v>
      </c>
      <c r="C12" s="40">
        <v>84</v>
      </c>
      <c r="D12" s="40">
        <v>80</v>
      </c>
      <c r="E12" s="41">
        <v>10</v>
      </c>
      <c r="F12" s="42">
        <v>10</v>
      </c>
      <c r="G12" s="43">
        <v>88000</v>
      </c>
      <c r="H12" s="40">
        <v>80</v>
      </c>
      <c r="I12" s="104">
        <v>0</v>
      </c>
      <c r="J12" s="45">
        <v>0</v>
      </c>
      <c r="K12" s="43">
        <v>88000</v>
      </c>
      <c r="L12" s="52">
        <f t="shared" si="0"/>
        <v>3.1</v>
      </c>
      <c r="M12" s="54">
        <f t="shared" si="1"/>
        <v>1.9594706818426242</v>
      </c>
      <c r="N12" s="53">
        <f t="shared" si="2"/>
        <v>1.7243342000215094</v>
      </c>
      <c r="O12" s="54">
        <f t="shared" si="3"/>
        <v>3.8030648454444096</v>
      </c>
      <c r="P12" s="55">
        <f t="shared" si="4"/>
        <v>0.5465935317702921</v>
      </c>
      <c r="Q12" s="25"/>
    </row>
    <row r="13" spans="2:17" ht="12" customHeight="1">
      <c r="B13" s="39" t="s">
        <v>8</v>
      </c>
      <c r="C13" s="40">
        <v>81</v>
      </c>
      <c r="D13" s="40">
        <v>78</v>
      </c>
      <c r="E13" s="41">
        <v>12</v>
      </c>
      <c r="F13" s="42">
        <v>10</v>
      </c>
      <c r="G13" s="43">
        <v>99000</v>
      </c>
      <c r="H13" s="40">
        <v>78</v>
      </c>
      <c r="I13" s="104">
        <v>0</v>
      </c>
      <c r="J13" s="45">
        <v>0</v>
      </c>
      <c r="K13" s="43">
        <v>99000</v>
      </c>
      <c r="L13" s="52">
        <f t="shared" si="0"/>
        <v>3</v>
      </c>
      <c r="M13" s="54">
        <f t="shared" si="1"/>
        <v>1.7134903630031735</v>
      </c>
      <c r="N13" s="53">
        <f t="shared" si="2"/>
        <v>1.6963554593731416</v>
      </c>
      <c r="O13" s="54">
        <f t="shared" si="3"/>
        <v>4.194355638261516</v>
      </c>
      <c r="P13" s="55">
        <f t="shared" si="4"/>
        <v>0.5955623209680307</v>
      </c>
      <c r="Q13" s="25"/>
    </row>
    <row r="14" spans="2:17" ht="12" customHeight="1">
      <c r="B14" s="39" t="s">
        <v>9</v>
      </c>
      <c r="C14" s="40">
        <v>79</v>
      </c>
      <c r="D14" s="40">
        <v>77</v>
      </c>
      <c r="E14" s="41">
        <v>12</v>
      </c>
      <c r="F14" s="42">
        <v>10</v>
      </c>
      <c r="G14" s="43">
        <v>127000</v>
      </c>
      <c r="H14" s="40">
        <v>77</v>
      </c>
      <c r="I14" s="104">
        <v>0</v>
      </c>
      <c r="J14" s="45">
        <v>0</v>
      </c>
      <c r="K14" s="43">
        <v>127000</v>
      </c>
      <c r="L14" s="52">
        <f t="shared" si="0"/>
        <v>2.9</v>
      </c>
      <c r="M14" s="54">
        <f t="shared" si="1"/>
        <v>1.4965767085957316</v>
      </c>
      <c r="N14" s="53">
        <f t="shared" si="2"/>
        <v>1.900652419916579</v>
      </c>
      <c r="O14" s="54">
        <f t="shared" si="3"/>
        <v>5.045180700670239</v>
      </c>
      <c r="P14" s="55">
        <f t="shared" si="4"/>
        <v>0.6232736679453162</v>
      </c>
      <c r="Q14" s="25"/>
    </row>
    <row r="15" spans="2:17" ht="12" customHeight="1">
      <c r="B15" s="39" t="s">
        <v>10</v>
      </c>
      <c r="C15" s="40">
        <v>70</v>
      </c>
      <c r="D15" s="40">
        <v>67</v>
      </c>
      <c r="E15" s="41">
        <v>14</v>
      </c>
      <c r="F15" s="42">
        <v>10</v>
      </c>
      <c r="G15" s="43">
        <v>146000</v>
      </c>
      <c r="H15" s="40">
        <v>67</v>
      </c>
      <c r="I15" s="104">
        <v>0</v>
      </c>
      <c r="J15" s="45">
        <v>0</v>
      </c>
      <c r="K15" s="43">
        <v>146000</v>
      </c>
      <c r="L15" s="52">
        <f t="shared" si="0"/>
        <v>2.1</v>
      </c>
      <c r="M15" s="54">
        <f t="shared" si="1"/>
        <v>0.41554769497708266</v>
      </c>
      <c r="N15" s="53">
        <f t="shared" si="2"/>
        <v>0.6066996346665406</v>
      </c>
      <c r="O15" s="54">
        <f t="shared" si="3"/>
        <v>1.9482261545966604</v>
      </c>
      <c r="P15" s="55">
        <f t="shared" si="4"/>
        <v>0.688588702479387</v>
      </c>
      <c r="Q15" s="25"/>
    </row>
    <row r="16" spans="2:17" ht="12" customHeight="1">
      <c r="B16" s="39" t="s">
        <v>11</v>
      </c>
      <c r="C16" s="40">
        <v>55</v>
      </c>
      <c r="D16" s="40">
        <v>52</v>
      </c>
      <c r="E16" s="41">
        <v>36</v>
      </c>
      <c r="F16" s="42">
        <v>10</v>
      </c>
      <c r="G16" s="43">
        <v>149000</v>
      </c>
      <c r="H16" s="40">
        <v>52</v>
      </c>
      <c r="I16" s="104">
        <v>0</v>
      </c>
      <c r="J16" s="45">
        <v>0</v>
      </c>
      <c r="K16" s="43">
        <v>149000</v>
      </c>
      <c r="L16" s="52">
        <f t="shared" si="0"/>
        <v>-0.23</v>
      </c>
      <c r="M16" s="54">
        <f t="shared" si="1"/>
        <v>0.002313244959807606</v>
      </c>
      <c r="N16" s="53">
        <f t="shared" si="2"/>
        <v>0.0034467349901133332</v>
      </c>
      <c r="O16" s="54">
        <f t="shared" si="3"/>
        <v>0.005390054707670494</v>
      </c>
      <c r="P16" s="55">
        <f t="shared" si="4"/>
        <v>0.3605380321635059</v>
      </c>
      <c r="Q16" s="25"/>
    </row>
    <row r="17" spans="2:17" ht="12" customHeight="1">
      <c r="B17" s="39"/>
      <c r="C17" s="40"/>
      <c r="D17" s="40"/>
      <c r="E17" s="42"/>
      <c r="F17" s="42"/>
      <c r="G17" s="43"/>
      <c r="H17" s="68"/>
      <c r="I17" s="64"/>
      <c r="J17" s="43"/>
      <c r="K17" s="43"/>
      <c r="L17" s="52"/>
      <c r="M17" s="52"/>
      <c r="N17" s="56"/>
      <c r="O17" s="56"/>
      <c r="P17" s="55"/>
      <c r="Q17" s="25"/>
    </row>
    <row r="18" spans="2:17" ht="12" customHeight="1">
      <c r="B18" s="44"/>
      <c r="C18" s="45"/>
      <c r="D18" s="45"/>
      <c r="E18" s="45"/>
      <c r="F18" s="45"/>
      <c r="G18" s="61">
        <f>SUM(G5:G16)</f>
        <v>1463000</v>
      </c>
      <c r="H18" s="69"/>
      <c r="I18" s="65"/>
      <c r="J18" s="61"/>
      <c r="K18" s="61">
        <f>SUM(K5:K16)</f>
        <v>1463000</v>
      </c>
      <c r="L18" s="57"/>
      <c r="M18" s="58"/>
      <c r="N18" s="59">
        <f>SUM(N5:N16)</f>
        <v>12.339873172342108</v>
      </c>
      <c r="O18" s="53">
        <f>SUM(O5:O16)</f>
        <v>31.342920868568537</v>
      </c>
      <c r="P18" s="60">
        <f>(O18-N18)/O18</f>
        <v>0.6062947284304687</v>
      </c>
      <c r="Q18" s="25"/>
    </row>
    <row r="19" spans="2:17" ht="12" customHeight="1" thickBot="1">
      <c r="B19" s="46"/>
      <c r="C19" s="47"/>
      <c r="D19" s="47"/>
      <c r="E19" s="47"/>
      <c r="F19" s="47"/>
      <c r="G19" s="48"/>
      <c r="H19" s="70"/>
      <c r="I19" s="66"/>
      <c r="J19" s="48"/>
      <c r="K19" s="48"/>
      <c r="L19" s="49"/>
      <c r="M19" s="49"/>
      <c r="N19" s="50"/>
      <c r="O19" s="50"/>
      <c r="P19" s="51"/>
      <c r="Q19" s="25"/>
    </row>
    <row r="20" spans="2:17" ht="12.75">
      <c r="B20" s="10"/>
      <c r="C20" s="3"/>
      <c r="D20" s="3"/>
      <c r="E20" s="3"/>
      <c r="F20" s="3"/>
      <c r="G20" s="20"/>
      <c r="H20" s="20"/>
      <c r="I20" s="20"/>
      <c r="J20" s="20"/>
      <c r="K20" s="20"/>
      <c r="L20" s="11"/>
      <c r="M20" s="26"/>
      <c r="N20" s="26"/>
      <c r="O20" s="26"/>
      <c r="P20" s="27"/>
      <c r="Q20" s="25"/>
    </row>
    <row r="21" spans="2:17" s="13" customFormat="1" ht="12.75">
      <c r="B21" s="26"/>
      <c r="C21" s="28"/>
      <c r="D21" s="25"/>
      <c r="E21" s="28"/>
      <c r="F21" s="28"/>
      <c r="G21" s="29"/>
      <c r="H21" s="29"/>
      <c r="I21" s="29"/>
      <c r="J21" s="29"/>
      <c r="K21" s="29"/>
      <c r="L21" s="28"/>
      <c r="M21" s="28"/>
      <c r="N21" s="28"/>
      <c r="O21" s="28"/>
      <c r="P21" s="27"/>
      <c r="Q21" s="28"/>
    </row>
    <row r="22" spans="2:17" s="13" customFormat="1" ht="12.75">
      <c r="B22" s="26"/>
      <c r="C22" s="28"/>
      <c r="D22" s="25"/>
      <c r="E22" s="28"/>
      <c r="F22" s="28"/>
      <c r="G22" s="29"/>
      <c r="H22" s="29"/>
      <c r="I22" s="29"/>
      <c r="J22" s="29"/>
      <c r="K22" s="29"/>
      <c r="L22" s="28"/>
      <c r="M22" s="28"/>
      <c r="N22" s="28"/>
      <c r="O22" s="28"/>
      <c r="P22" s="27"/>
      <c r="Q22" s="28"/>
    </row>
    <row r="23" spans="2:17" s="13" customFormat="1" ht="12.75">
      <c r="B23" s="26"/>
      <c r="C23" s="28"/>
      <c r="D23" s="25"/>
      <c r="E23" s="28"/>
      <c r="F23" s="28"/>
      <c r="G23" s="29"/>
      <c r="H23" s="29"/>
      <c r="I23" s="29"/>
      <c r="J23" s="29"/>
      <c r="K23" s="29"/>
      <c r="L23" s="28"/>
      <c r="M23" s="28"/>
      <c r="N23" s="28"/>
      <c r="O23" s="28"/>
      <c r="P23" s="27"/>
      <c r="Q23" s="28"/>
    </row>
    <row r="24" spans="2:17" s="13" customFormat="1" ht="12.75">
      <c r="B24" s="26"/>
      <c r="C24" s="28"/>
      <c r="D24" s="25"/>
      <c r="E24" s="28"/>
      <c r="F24" s="28"/>
      <c r="G24" s="29"/>
      <c r="H24" s="29"/>
      <c r="I24" s="29"/>
      <c r="J24" s="29"/>
      <c r="K24" s="29"/>
      <c r="L24" s="28"/>
      <c r="M24" s="28"/>
      <c r="N24" s="28"/>
      <c r="O24" s="28"/>
      <c r="P24" s="27"/>
      <c r="Q24" s="28"/>
    </row>
    <row r="25" spans="2:17" s="13" customFormat="1" ht="12.75">
      <c r="B25" s="26"/>
      <c r="C25" s="28"/>
      <c r="D25" s="25"/>
      <c r="E25" s="28"/>
      <c r="F25" s="28"/>
      <c r="G25" s="29"/>
      <c r="H25" s="29"/>
      <c r="I25" s="29"/>
      <c r="J25" s="29"/>
      <c r="K25" s="29"/>
      <c r="L25" s="28"/>
      <c r="M25" s="28"/>
      <c r="N25" s="28"/>
      <c r="O25" s="28"/>
      <c r="P25" s="27"/>
      <c r="Q25" s="28"/>
    </row>
    <row r="26" spans="2:17" s="13" customFormat="1" ht="12.75">
      <c r="B26" s="26"/>
      <c r="C26" s="28"/>
      <c r="D26" s="25"/>
      <c r="E26" s="28"/>
      <c r="F26" s="28"/>
      <c r="G26" s="29"/>
      <c r="H26" s="29"/>
      <c r="I26" s="29"/>
      <c r="J26" s="29"/>
      <c r="K26" s="29"/>
      <c r="L26" s="28"/>
      <c r="M26" s="28"/>
      <c r="N26" s="28"/>
      <c r="O26" s="28"/>
      <c r="P26" s="27"/>
      <c r="Q26" s="28"/>
    </row>
    <row r="27" spans="2:17" s="13" customFormat="1" ht="12.75">
      <c r="B27" s="26"/>
      <c r="C27" s="28"/>
      <c r="D27" s="25"/>
      <c r="E27" s="28"/>
      <c r="F27" s="28"/>
      <c r="G27" s="29"/>
      <c r="H27" s="29"/>
      <c r="I27" s="29"/>
      <c r="J27" s="29"/>
      <c r="K27" s="29"/>
      <c r="L27" s="28"/>
      <c r="M27" s="28"/>
      <c r="N27" s="28"/>
      <c r="O27" s="28"/>
      <c r="P27" s="27"/>
      <c r="Q27" s="28"/>
    </row>
    <row r="28" spans="2:17" s="13" customFormat="1" ht="12.75">
      <c r="B28" s="26"/>
      <c r="C28" s="28"/>
      <c r="D28" s="25"/>
      <c r="E28" s="28"/>
      <c r="F28" s="28"/>
      <c r="G28" s="29"/>
      <c r="H28" s="29"/>
      <c r="I28" s="29"/>
      <c r="J28" s="29"/>
      <c r="K28" s="29"/>
      <c r="L28" s="28"/>
      <c r="M28" s="28"/>
      <c r="N28" s="28"/>
      <c r="O28" s="28"/>
      <c r="P28" s="27"/>
      <c r="Q28" s="28"/>
    </row>
    <row r="29" spans="2:17" s="13" customFormat="1" ht="12.75">
      <c r="B29" s="26"/>
      <c r="C29" s="28"/>
      <c r="D29" s="25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7"/>
      <c r="Q29" s="28"/>
    </row>
    <row r="30" spans="2:17" s="13" customFormat="1" ht="12.75">
      <c r="B30" s="26"/>
      <c r="C30" s="28"/>
      <c r="D30" s="25"/>
      <c r="E30" s="28"/>
      <c r="F30" s="28"/>
      <c r="G30" s="29"/>
      <c r="H30" s="29"/>
      <c r="I30" s="29"/>
      <c r="J30" s="29"/>
      <c r="K30" s="29"/>
      <c r="L30" s="28"/>
      <c r="M30" s="28"/>
      <c r="N30" s="28"/>
      <c r="O30" s="28"/>
      <c r="P30" s="27"/>
      <c r="Q30" s="28"/>
    </row>
    <row r="31" spans="2:17" s="13" customFormat="1" ht="12.75">
      <c r="B31" s="26"/>
      <c r="C31" s="28"/>
      <c r="D31" s="25"/>
      <c r="E31" s="28"/>
      <c r="F31" s="28"/>
      <c r="G31" s="29"/>
      <c r="H31" s="29"/>
      <c r="I31" s="29"/>
      <c r="J31" s="29"/>
      <c r="K31" s="29"/>
      <c r="L31" s="28"/>
      <c r="M31" s="28"/>
      <c r="N31" s="28"/>
      <c r="O31" s="28"/>
      <c r="P31" s="27"/>
      <c r="Q31" s="28"/>
    </row>
    <row r="32" spans="2:17" s="13" customFormat="1" ht="12.75">
      <c r="B32" s="26"/>
      <c r="C32" s="28"/>
      <c r="D32" s="25"/>
      <c r="E32" s="28"/>
      <c r="F32" s="28"/>
      <c r="G32" s="29"/>
      <c r="H32" s="29"/>
      <c r="I32" s="29"/>
      <c r="J32" s="29"/>
      <c r="K32" s="29"/>
      <c r="L32" s="28"/>
      <c r="M32" s="28"/>
      <c r="N32" s="28"/>
      <c r="O32" s="28"/>
      <c r="P32" s="27"/>
      <c r="Q32" s="28"/>
    </row>
    <row r="33" spans="2:17" s="13" customFormat="1" ht="12.75">
      <c r="B33" s="26"/>
      <c r="C33" s="28"/>
      <c r="D33" s="25"/>
      <c r="E33" s="28"/>
      <c r="F33" s="28"/>
      <c r="G33" s="29"/>
      <c r="H33" s="29"/>
      <c r="I33" s="29"/>
      <c r="J33" s="29"/>
      <c r="K33" s="29"/>
      <c r="L33" s="28"/>
      <c r="M33" s="28"/>
      <c r="N33" s="28"/>
      <c r="O33" s="28"/>
      <c r="P33" s="27"/>
      <c r="Q33" s="28"/>
    </row>
    <row r="34" spans="2:17" s="13" customFormat="1" ht="12.75">
      <c r="B34" s="26"/>
      <c r="C34" s="28"/>
      <c r="D34" s="25"/>
      <c r="E34" s="28"/>
      <c r="F34" s="28"/>
      <c r="G34" s="29"/>
      <c r="H34" s="29"/>
      <c r="I34" s="29"/>
      <c r="J34" s="29"/>
      <c r="K34" s="29"/>
      <c r="L34" s="28"/>
      <c r="M34" s="28"/>
      <c r="N34" s="28"/>
      <c r="O34" s="28"/>
      <c r="P34" s="27"/>
      <c r="Q34" s="28"/>
    </row>
    <row r="35" spans="2:17" s="13" customFormat="1" ht="12.75">
      <c r="B35" s="26"/>
      <c r="C35" s="28"/>
      <c r="D35" s="25"/>
      <c r="E35" s="28"/>
      <c r="F35" s="28"/>
      <c r="G35" s="29"/>
      <c r="H35" s="29"/>
      <c r="I35" s="29"/>
      <c r="J35" s="29"/>
      <c r="K35" s="29"/>
      <c r="L35" s="28"/>
      <c r="M35" s="28"/>
      <c r="N35" s="28"/>
      <c r="O35" s="28"/>
      <c r="P35" s="27"/>
      <c r="Q35" s="28"/>
    </row>
    <row r="36" spans="2:17" s="13" customFormat="1" ht="12.75">
      <c r="B36" s="26"/>
      <c r="C36" s="28"/>
      <c r="D36" s="25"/>
      <c r="E36" s="28"/>
      <c r="F36" s="28"/>
      <c r="G36" s="29"/>
      <c r="H36" s="29"/>
      <c r="I36" s="29"/>
      <c r="J36" s="29"/>
      <c r="K36" s="29"/>
      <c r="L36" s="28"/>
      <c r="M36" s="28"/>
      <c r="N36" s="28"/>
      <c r="O36" s="28"/>
      <c r="P36" s="27"/>
      <c r="Q36" s="28"/>
    </row>
    <row r="37" spans="2:17" ht="12.75">
      <c r="B37" s="26"/>
      <c r="D37" s="25"/>
      <c r="E37" s="28"/>
      <c r="F37" s="28"/>
      <c r="G37" s="29"/>
      <c r="H37" s="29"/>
      <c r="I37" s="29"/>
      <c r="J37" s="29"/>
      <c r="K37" s="29"/>
      <c r="L37" s="28"/>
      <c r="M37" s="28"/>
      <c r="N37" s="28"/>
      <c r="O37" s="28"/>
      <c r="P37" s="27"/>
      <c r="Q37" s="28"/>
    </row>
    <row r="38" spans="2:17" ht="12.75">
      <c r="B38" s="26"/>
      <c r="C38" s="28"/>
      <c r="E38" s="28"/>
      <c r="F38" s="28"/>
      <c r="G38" s="29"/>
      <c r="H38" s="29"/>
      <c r="I38" s="29"/>
      <c r="J38" s="29"/>
      <c r="K38" s="29"/>
      <c r="L38" s="28"/>
      <c r="M38" s="28"/>
      <c r="N38" s="28"/>
      <c r="O38" s="28"/>
      <c r="P38" s="16"/>
      <c r="Q38" s="28"/>
    </row>
    <row r="39" spans="2:17" ht="12.75">
      <c r="B39" s="26"/>
      <c r="C39" s="28"/>
      <c r="D39" s="25"/>
      <c r="E39" s="28"/>
      <c r="F39" s="28"/>
      <c r="G39" s="29"/>
      <c r="H39" s="29"/>
      <c r="I39" s="29"/>
      <c r="J39" s="29"/>
      <c r="K39" s="29"/>
      <c r="L39" s="28"/>
      <c r="M39" s="28"/>
      <c r="N39" s="28"/>
      <c r="O39" s="28"/>
      <c r="P39" s="27"/>
      <c r="Q39" s="28"/>
    </row>
    <row r="40" spans="2:17" ht="12.75">
      <c r="B40" s="26"/>
      <c r="C40" s="28"/>
      <c r="D40" s="25"/>
      <c r="E40" s="28"/>
      <c r="F40" s="28"/>
      <c r="G40" s="29"/>
      <c r="H40" s="29"/>
      <c r="I40" s="29"/>
      <c r="J40" s="29"/>
      <c r="K40" s="29"/>
      <c r="L40" s="28"/>
      <c r="M40" s="28"/>
      <c r="N40" s="28"/>
      <c r="O40" s="28"/>
      <c r="P40" s="27"/>
      <c r="Q40" s="28"/>
    </row>
    <row r="41" spans="2:17" ht="12.75">
      <c r="B41" s="26"/>
      <c r="C41" s="28"/>
      <c r="D41" s="25"/>
      <c r="E41" s="28"/>
      <c r="F41" s="28"/>
      <c r="G41" s="29"/>
      <c r="H41" s="29"/>
      <c r="I41" s="29"/>
      <c r="J41" s="29"/>
      <c r="K41" s="29"/>
      <c r="L41" s="28"/>
      <c r="M41" s="28"/>
      <c r="N41" s="28"/>
      <c r="O41" s="28"/>
      <c r="P41" s="27"/>
      <c r="Q41" s="28"/>
    </row>
    <row r="42" spans="2:17" ht="12.75">
      <c r="B42" s="9"/>
      <c r="C42"/>
      <c r="D42" s="1"/>
      <c r="E42"/>
      <c r="F42"/>
      <c r="G42" s="21"/>
      <c r="H42" s="21"/>
      <c r="I42" s="21"/>
      <c r="J42" s="21"/>
      <c r="K42" s="21"/>
      <c r="L42"/>
      <c r="M42"/>
      <c r="N42"/>
      <c r="O42"/>
      <c r="Q42"/>
    </row>
    <row r="43" spans="2:17" ht="12.75">
      <c r="B43" s="9"/>
      <c r="C43"/>
      <c r="D43" s="1"/>
      <c r="E43"/>
      <c r="F43"/>
      <c r="G43" s="21"/>
      <c r="H43" s="21"/>
      <c r="I43" s="21"/>
      <c r="J43" s="21"/>
      <c r="K43" s="21"/>
      <c r="L43"/>
      <c r="M43"/>
      <c r="N43"/>
      <c r="O43"/>
      <c r="Q43"/>
    </row>
    <row r="44" spans="2:17" ht="12.75">
      <c r="B44" s="9"/>
      <c r="C44"/>
      <c r="D44" s="1"/>
      <c r="E44"/>
      <c r="F44"/>
      <c r="G44" s="21"/>
      <c r="H44" s="21"/>
      <c r="I44" s="21"/>
      <c r="J44" s="21"/>
      <c r="K44" s="21"/>
      <c r="L44"/>
      <c r="M44"/>
      <c r="N44"/>
      <c r="O44"/>
      <c r="Q44"/>
    </row>
    <row r="47" spans="3:11" ht="12.75">
      <c r="C47" s="6"/>
      <c r="D47" s="3"/>
      <c r="E47" s="4"/>
      <c r="F47" s="4"/>
      <c r="G47" s="22"/>
      <c r="H47" s="22"/>
      <c r="I47" s="22"/>
      <c r="J47" s="22"/>
      <c r="K47" s="22"/>
    </row>
    <row r="48" spans="3:11" ht="12.75">
      <c r="C48" s="6"/>
      <c r="D48" s="3"/>
      <c r="E48" s="4"/>
      <c r="F48" s="4"/>
      <c r="G48" s="22"/>
      <c r="H48" s="22"/>
      <c r="I48" s="22"/>
      <c r="J48" s="22"/>
      <c r="K48" s="22"/>
    </row>
    <row r="49" spans="3:11" ht="12.75">
      <c r="C49" s="6"/>
      <c r="D49" s="3"/>
      <c r="E49" s="4"/>
      <c r="F49" s="4"/>
      <c r="G49" s="22"/>
      <c r="H49" s="22"/>
      <c r="I49" s="22"/>
      <c r="J49" s="22"/>
      <c r="K49" s="22"/>
    </row>
    <row r="50" spans="3:11" ht="12.75">
      <c r="C50" s="6"/>
      <c r="D50" s="3"/>
      <c r="E50" s="4"/>
      <c r="F50" s="4"/>
      <c r="G50" s="22"/>
      <c r="H50" s="22"/>
      <c r="I50" s="22"/>
      <c r="J50" s="22"/>
      <c r="K50" s="22"/>
    </row>
    <row r="51" spans="3:11" ht="12.75">
      <c r="C51" s="6"/>
      <c r="D51" s="3"/>
      <c r="E51" s="4"/>
      <c r="F51" s="4"/>
      <c r="G51" s="22"/>
      <c r="H51" s="22"/>
      <c r="I51" s="22"/>
      <c r="J51" s="22"/>
      <c r="K51" s="22"/>
    </row>
    <row r="52" spans="3:11" ht="12.75">
      <c r="C52" s="6"/>
      <c r="D52" s="3"/>
      <c r="E52" s="4"/>
      <c r="F52" s="4"/>
      <c r="G52" s="22"/>
      <c r="H52" s="22"/>
      <c r="I52" s="22"/>
      <c r="J52" s="22"/>
      <c r="K52" s="22"/>
    </row>
    <row r="53" spans="3:11" ht="12.75">
      <c r="C53" s="6"/>
      <c r="D53" s="3"/>
      <c r="E53" s="4"/>
      <c r="F53" s="4"/>
      <c r="G53" s="22"/>
      <c r="H53" s="22"/>
      <c r="I53" s="22"/>
      <c r="J53" s="22"/>
      <c r="K53" s="22"/>
    </row>
    <row r="54" spans="3:11" ht="12.75">
      <c r="C54" s="6"/>
      <c r="D54" s="3"/>
      <c r="E54" s="4"/>
      <c r="F54" s="4"/>
      <c r="G54" s="22"/>
      <c r="H54" s="22"/>
      <c r="I54" s="22"/>
      <c r="J54" s="22"/>
      <c r="K54" s="22"/>
    </row>
    <row r="55" spans="3:11" ht="12.75">
      <c r="C55" s="6"/>
      <c r="D55" s="3"/>
      <c r="E55" s="4"/>
      <c r="F55" s="4"/>
      <c r="G55" s="22"/>
      <c r="H55" s="22"/>
      <c r="I55" s="22"/>
      <c r="J55" s="22"/>
      <c r="K55" s="22"/>
    </row>
    <row r="56" spans="3:11" ht="12.75">
      <c r="C56" s="6"/>
      <c r="D56" s="3"/>
      <c r="E56" s="4"/>
      <c r="F56" s="4"/>
      <c r="G56" s="22"/>
      <c r="H56" s="22"/>
      <c r="I56" s="22"/>
      <c r="J56" s="22"/>
      <c r="K56" s="22"/>
    </row>
    <row r="57" spans="3:11" ht="12.75">
      <c r="C57" s="6"/>
      <c r="D57" s="3"/>
      <c r="E57" s="4"/>
      <c r="F57" s="4"/>
      <c r="G57" s="22"/>
      <c r="H57" s="22"/>
      <c r="I57" s="22"/>
      <c r="J57" s="22"/>
      <c r="K57" s="22"/>
    </row>
    <row r="58" spans="3:11" ht="12.75">
      <c r="C58" s="6"/>
      <c r="D58" s="3"/>
      <c r="E58" s="4"/>
      <c r="F58" s="4"/>
      <c r="G58" s="22"/>
      <c r="H58" s="22"/>
      <c r="I58" s="22"/>
      <c r="J58" s="22"/>
      <c r="K58" s="22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1:S58"/>
  <sheetViews>
    <sheetView zoomScale="80" zoomScaleNormal="80" workbookViewId="0" topLeftCell="A1">
      <selection activeCell="I27" sqref="I27"/>
    </sheetView>
  </sheetViews>
  <sheetFormatPr defaultColWidth="9.140625" defaultRowHeight="12.75"/>
  <cols>
    <col min="1" max="1" width="2.00390625" style="0" customWidth="1"/>
    <col min="2" max="2" width="9.140625" style="2" customWidth="1"/>
    <col min="3" max="3" width="11.00390625" style="2" customWidth="1"/>
    <col min="4" max="4" width="11.7109375" style="2" customWidth="1"/>
    <col min="5" max="5" width="12.28125" style="2" customWidth="1"/>
    <col min="6" max="6" width="10.8515625" style="2" customWidth="1"/>
    <col min="7" max="8" width="11.8515625" style="23" customWidth="1"/>
    <col min="9" max="9" width="11.140625" style="23" customWidth="1"/>
    <col min="10" max="10" width="9.28125" style="23" customWidth="1"/>
    <col min="11" max="11" width="11.7109375" style="23" customWidth="1"/>
    <col min="12" max="12" width="10.8515625" style="5" customWidth="1"/>
    <col min="13" max="13" width="11.28125" style="9" customWidth="1"/>
    <col min="14" max="14" width="9.7109375" style="9" customWidth="1"/>
    <col min="15" max="15" width="10.140625" style="9" customWidth="1"/>
    <col min="16" max="16" width="10.28125" style="18" customWidth="1"/>
    <col min="17" max="17" width="8.8515625" style="1" customWidth="1"/>
  </cols>
  <sheetData>
    <row r="1" spans="2:12" ht="20.25">
      <c r="B1" s="8" t="s">
        <v>37</v>
      </c>
      <c r="C1" s="10"/>
      <c r="D1" s="10"/>
      <c r="E1" s="10"/>
      <c r="F1" s="10"/>
      <c r="G1" s="19"/>
      <c r="H1" s="19"/>
      <c r="I1" s="19"/>
      <c r="J1" s="19"/>
      <c r="K1" s="19"/>
      <c r="L1" s="12"/>
    </row>
    <row r="2" spans="2:12" ht="12" customHeight="1" thickBot="1">
      <c r="B2" s="8"/>
      <c r="C2" s="10"/>
      <c r="D2" s="10"/>
      <c r="E2" s="10"/>
      <c r="F2" s="10"/>
      <c r="G2" s="19"/>
      <c r="H2" s="19"/>
      <c r="I2" s="19"/>
      <c r="J2" s="19"/>
      <c r="K2" s="19"/>
      <c r="L2" s="12"/>
    </row>
    <row r="3" spans="2:17" s="13" customFormat="1" ht="71.25" customHeight="1" thickBot="1">
      <c r="B3" s="96" t="s">
        <v>40</v>
      </c>
      <c r="C3" s="96" t="s">
        <v>41</v>
      </c>
      <c r="D3" s="96" t="s">
        <v>59</v>
      </c>
      <c r="E3" s="96" t="s">
        <v>38</v>
      </c>
      <c r="F3" s="96" t="s">
        <v>39</v>
      </c>
      <c r="G3" s="97" t="s">
        <v>61</v>
      </c>
      <c r="H3" s="100" t="s">
        <v>55</v>
      </c>
      <c r="I3" s="93" t="s">
        <v>58</v>
      </c>
      <c r="J3" s="94" t="s">
        <v>34</v>
      </c>
      <c r="K3" s="95" t="s">
        <v>60</v>
      </c>
      <c r="L3" s="98" t="s">
        <v>42</v>
      </c>
      <c r="M3" s="98" t="s">
        <v>56</v>
      </c>
      <c r="N3" s="99" t="s">
        <v>43</v>
      </c>
      <c r="O3" s="102" t="s">
        <v>44</v>
      </c>
      <c r="P3" s="103" t="s">
        <v>57</v>
      </c>
      <c r="Q3" s="24"/>
    </row>
    <row r="4" spans="2:19" ht="12" customHeight="1">
      <c r="B4" s="34"/>
      <c r="C4" s="34"/>
      <c r="D4" s="34"/>
      <c r="E4" s="34"/>
      <c r="F4" s="34"/>
      <c r="G4" s="35"/>
      <c r="H4" s="101"/>
      <c r="I4" s="63"/>
      <c r="J4" s="35"/>
      <c r="K4" s="35"/>
      <c r="L4" s="36"/>
      <c r="M4" s="36"/>
      <c r="N4" s="37"/>
      <c r="O4" s="37"/>
      <c r="P4" s="38"/>
      <c r="Q4" s="24"/>
      <c r="S4" s="15"/>
    </row>
    <row r="5" spans="2:17" ht="12" customHeight="1">
      <c r="B5" s="39" t="s">
        <v>0</v>
      </c>
      <c r="C5" s="40">
        <v>57</v>
      </c>
      <c r="D5" s="40">
        <v>56</v>
      </c>
      <c r="E5" s="41">
        <v>36</v>
      </c>
      <c r="F5" s="42">
        <v>10</v>
      </c>
      <c r="G5" s="43">
        <v>128000</v>
      </c>
      <c r="H5" s="40">
        <v>56</v>
      </c>
      <c r="I5" s="41">
        <v>36</v>
      </c>
      <c r="J5" s="42">
        <v>10</v>
      </c>
      <c r="K5" s="43">
        <v>128000</v>
      </c>
      <c r="L5" s="52">
        <f aca="true" t="shared" si="0" ref="L5:L16">ROUND(logvv(C5,H5,I5,J5),2-1-INT(LOG10(ABS(logvv(C5,H5,I5,J5)))))</f>
        <v>0.19</v>
      </c>
      <c r="M5" s="54">
        <f aca="true" t="shared" si="1" ref="M5:M16">100000*risk(C5,H5,I5,J5)</f>
        <v>0.01013301355944149</v>
      </c>
      <c r="N5" s="53">
        <f aca="true" t="shared" si="2" ref="N5:N16">K5*M5/100000</f>
        <v>0.012970257356085105</v>
      </c>
      <c r="O5" s="54">
        <f aca="true" t="shared" si="3" ref="O5:O16">G5*risk(C5,D5,E5,F5)</f>
        <v>0.012970257356085107</v>
      </c>
      <c r="P5" s="55">
        <f aca="true" t="shared" si="4" ref="P5:P16">(O5-N5)/O5</f>
        <v>1.3374626488524893E-16</v>
      </c>
      <c r="Q5" s="24"/>
    </row>
    <row r="6" spans="2:17" ht="12" customHeight="1">
      <c r="B6" s="39" t="s">
        <v>1</v>
      </c>
      <c r="C6" s="40">
        <v>55</v>
      </c>
      <c r="D6" s="40">
        <v>53</v>
      </c>
      <c r="E6" s="41">
        <v>36</v>
      </c>
      <c r="F6" s="42">
        <v>10</v>
      </c>
      <c r="G6" s="43">
        <v>132000</v>
      </c>
      <c r="H6" s="40">
        <v>53</v>
      </c>
      <c r="I6" s="41">
        <v>36</v>
      </c>
      <c r="J6" s="42">
        <v>10</v>
      </c>
      <c r="K6" s="43">
        <v>132000</v>
      </c>
      <c r="L6" s="52">
        <f t="shared" si="0"/>
        <v>-0.052</v>
      </c>
      <c r="M6" s="54">
        <f t="shared" si="1"/>
        <v>0.0036174863809869087</v>
      </c>
      <c r="N6" s="53">
        <f t="shared" si="2"/>
        <v>0.00477508202290272</v>
      </c>
      <c r="O6" s="54">
        <f t="shared" si="3"/>
        <v>0.00477508202290272</v>
      </c>
      <c r="P6" s="55">
        <f t="shared" si="4"/>
        <v>0</v>
      </c>
      <c r="Q6" s="24"/>
    </row>
    <row r="7" spans="2:17" ht="12" customHeight="1">
      <c r="B7" s="39" t="s">
        <v>2</v>
      </c>
      <c r="C7" s="40">
        <v>67</v>
      </c>
      <c r="D7" s="40">
        <v>64</v>
      </c>
      <c r="E7" s="41">
        <v>36</v>
      </c>
      <c r="F7" s="42">
        <v>10</v>
      </c>
      <c r="G7" s="43">
        <v>151000</v>
      </c>
      <c r="H7" s="40">
        <v>64</v>
      </c>
      <c r="I7" s="41">
        <v>36</v>
      </c>
      <c r="J7" s="42">
        <v>10</v>
      </c>
      <c r="K7" s="43">
        <v>151000</v>
      </c>
      <c r="L7" s="52">
        <f t="shared" si="0"/>
        <v>2.2</v>
      </c>
      <c r="M7" s="54">
        <f t="shared" si="1"/>
        <v>0.6491017553911093</v>
      </c>
      <c r="N7" s="53">
        <f t="shared" si="2"/>
        <v>0.980143650640575</v>
      </c>
      <c r="O7" s="54">
        <f t="shared" si="3"/>
        <v>0.980143650640575</v>
      </c>
      <c r="P7" s="55">
        <f t="shared" si="4"/>
        <v>0</v>
      </c>
      <c r="Q7" s="25"/>
    </row>
    <row r="8" spans="2:17" ht="12" customHeight="1">
      <c r="B8" s="39" t="s">
        <v>3</v>
      </c>
      <c r="C8" s="40">
        <v>71</v>
      </c>
      <c r="D8" s="40">
        <v>68</v>
      </c>
      <c r="E8" s="41">
        <v>14</v>
      </c>
      <c r="F8" s="42">
        <v>10</v>
      </c>
      <c r="G8" s="43">
        <v>131000</v>
      </c>
      <c r="H8" s="40">
        <v>68</v>
      </c>
      <c r="I8" s="41">
        <v>14</v>
      </c>
      <c r="J8" s="42">
        <v>10</v>
      </c>
      <c r="K8" s="43">
        <v>131000</v>
      </c>
      <c r="L8" s="52">
        <f t="shared" si="0"/>
        <v>2.9</v>
      </c>
      <c r="M8" s="54">
        <f t="shared" si="1"/>
        <v>1.6383144862795356</v>
      </c>
      <c r="N8" s="53">
        <f t="shared" si="2"/>
        <v>2.1461919770261915</v>
      </c>
      <c r="O8" s="54">
        <f t="shared" si="3"/>
        <v>2.1461919770261915</v>
      </c>
      <c r="P8" s="55">
        <f t="shared" si="4"/>
        <v>0</v>
      </c>
      <c r="Q8" s="25"/>
    </row>
    <row r="9" spans="2:17" ht="12" customHeight="1">
      <c r="B9" s="39" t="s">
        <v>4</v>
      </c>
      <c r="C9" s="40">
        <v>77</v>
      </c>
      <c r="D9" s="40">
        <v>75</v>
      </c>
      <c r="E9" s="41">
        <v>12</v>
      </c>
      <c r="F9" s="42">
        <v>10</v>
      </c>
      <c r="G9" s="43">
        <v>110000</v>
      </c>
      <c r="H9" s="40">
        <v>75</v>
      </c>
      <c r="I9" s="41">
        <v>12</v>
      </c>
      <c r="J9" s="42">
        <v>10</v>
      </c>
      <c r="K9" s="43">
        <v>110000</v>
      </c>
      <c r="L9" s="52">
        <f t="shared" si="0"/>
        <v>3.8</v>
      </c>
      <c r="M9" s="54">
        <f t="shared" si="1"/>
        <v>3.4655509933376116</v>
      </c>
      <c r="N9" s="53">
        <f t="shared" si="2"/>
        <v>3.8121060926713732</v>
      </c>
      <c r="O9" s="54">
        <f t="shared" si="3"/>
        <v>3.812106092671373</v>
      </c>
      <c r="P9" s="55">
        <f t="shared" si="4"/>
        <v>-1.1649445189991093E-16</v>
      </c>
      <c r="Q9" s="25"/>
    </row>
    <row r="10" spans="2:17" ht="12" customHeight="1">
      <c r="B10" s="39" t="s">
        <v>5</v>
      </c>
      <c r="C10" s="40">
        <v>84</v>
      </c>
      <c r="D10" s="40">
        <v>82</v>
      </c>
      <c r="E10" s="41">
        <v>12</v>
      </c>
      <c r="F10" s="42">
        <v>10</v>
      </c>
      <c r="G10" s="43">
        <v>105000</v>
      </c>
      <c r="H10" s="40">
        <v>82</v>
      </c>
      <c r="I10" s="104">
        <v>5</v>
      </c>
      <c r="J10" s="42">
        <v>10</v>
      </c>
      <c r="K10" s="43">
        <v>105000</v>
      </c>
      <c r="L10" s="52">
        <f t="shared" si="0"/>
        <v>4</v>
      </c>
      <c r="M10" s="54">
        <f t="shared" si="1"/>
        <v>3.7811149621183247</v>
      </c>
      <c r="N10" s="53">
        <f t="shared" si="2"/>
        <v>3.9701707102242407</v>
      </c>
      <c r="O10" s="54">
        <f t="shared" si="3"/>
        <v>4.992856922061597</v>
      </c>
      <c r="P10" s="55">
        <f t="shared" si="4"/>
        <v>0.2048298655061558</v>
      </c>
      <c r="Q10" s="25"/>
    </row>
    <row r="11" spans="2:17" ht="12" customHeight="1">
      <c r="B11" s="39" t="s">
        <v>6</v>
      </c>
      <c r="C11" s="40">
        <v>85</v>
      </c>
      <c r="D11" s="40">
        <v>82</v>
      </c>
      <c r="E11" s="41">
        <v>10</v>
      </c>
      <c r="F11" s="42">
        <v>10</v>
      </c>
      <c r="G11" s="43">
        <v>97000</v>
      </c>
      <c r="H11" s="40">
        <v>82</v>
      </c>
      <c r="I11" s="104">
        <v>5</v>
      </c>
      <c r="J11" s="42">
        <v>10</v>
      </c>
      <c r="K11" s="43">
        <v>97000</v>
      </c>
      <c r="L11" s="52">
        <f t="shared" si="0"/>
        <v>4</v>
      </c>
      <c r="M11" s="54">
        <f t="shared" si="1"/>
        <v>3.8027901316717103</v>
      </c>
      <c r="N11" s="53">
        <f t="shared" si="2"/>
        <v>3.688706427721559</v>
      </c>
      <c r="O11" s="54">
        <f t="shared" si="3"/>
        <v>4.397659493109313</v>
      </c>
      <c r="P11" s="55">
        <f t="shared" si="4"/>
        <v>0.16121145043144247</v>
      </c>
      <c r="Q11" s="25"/>
    </row>
    <row r="12" spans="2:17" ht="12" customHeight="1">
      <c r="B12" s="39" t="s">
        <v>7</v>
      </c>
      <c r="C12" s="40">
        <v>84</v>
      </c>
      <c r="D12" s="40">
        <v>80</v>
      </c>
      <c r="E12" s="41">
        <v>10</v>
      </c>
      <c r="F12" s="42">
        <v>10</v>
      </c>
      <c r="G12" s="43">
        <v>88000</v>
      </c>
      <c r="H12" s="40">
        <v>80</v>
      </c>
      <c r="I12" s="104">
        <v>5</v>
      </c>
      <c r="J12" s="42">
        <v>10</v>
      </c>
      <c r="K12" s="43">
        <v>88000</v>
      </c>
      <c r="L12" s="52">
        <f t="shared" si="0"/>
        <v>3.9</v>
      </c>
      <c r="M12" s="54">
        <f t="shared" si="1"/>
        <v>3.609239662887802</v>
      </c>
      <c r="N12" s="53">
        <f t="shared" si="2"/>
        <v>3.176130903341266</v>
      </c>
      <c r="O12" s="54">
        <f t="shared" si="3"/>
        <v>3.8030648454444096</v>
      </c>
      <c r="P12" s="55">
        <f t="shared" si="4"/>
        <v>0.16484965878352856</v>
      </c>
      <c r="Q12" s="25"/>
    </row>
    <row r="13" spans="2:17" ht="12" customHeight="1">
      <c r="B13" s="39" t="s">
        <v>8</v>
      </c>
      <c r="C13" s="40">
        <v>81</v>
      </c>
      <c r="D13" s="40">
        <v>78</v>
      </c>
      <c r="E13" s="41">
        <v>12</v>
      </c>
      <c r="F13" s="42">
        <v>10</v>
      </c>
      <c r="G13" s="43">
        <v>99000</v>
      </c>
      <c r="H13" s="40">
        <v>78</v>
      </c>
      <c r="I13" s="104">
        <v>5</v>
      </c>
      <c r="J13" s="42">
        <v>10</v>
      </c>
      <c r="K13" s="43">
        <v>99000</v>
      </c>
      <c r="L13" s="52">
        <f t="shared" si="0"/>
        <v>3.7</v>
      </c>
      <c r="M13" s="54">
        <f t="shared" si="1"/>
        <v>3.2496697215080212</v>
      </c>
      <c r="N13" s="53">
        <f t="shared" si="2"/>
        <v>3.217173024292941</v>
      </c>
      <c r="O13" s="54">
        <f t="shared" si="3"/>
        <v>4.194355638261516</v>
      </c>
      <c r="P13" s="55">
        <f t="shared" si="4"/>
        <v>0.2329756220608894</v>
      </c>
      <c r="Q13" s="25"/>
    </row>
    <row r="14" spans="2:17" ht="12" customHeight="1">
      <c r="B14" s="39" t="s">
        <v>9</v>
      </c>
      <c r="C14" s="40">
        <v>79</v>
      </c>
      <c r="D14" s="40">
        <v>77</v>
      </c>
      <c r="E14" s="41">
        <v>12</v>
      </c>
      <c r="F14" s="42">
        <v>10</v>
      </c>
      <c r="G14" s="43">
        <v>127000</v>
      </c>
      <c r="H14" s="40">
        <v>77</v>
      </c>
      <c r="I14" s="41">
        <v>12</v>
      </c>
      <c r="J14" s="42">
        <v>10</v>
      </c>
      <c r="K14" s="43">
        <v>127000</v>
      </c>
      <c r="L14" s="52">
        <f t="shared" si="0"/>
        <v>4</v>
      </c>
      <c r="M14" s="54">
        <f t="shared" si="1"/>
        <v>3.9725832288742047</v>
      </c>
      <c r="N14" s="53">
        <f t="shared" si="2"/>
        <v>5.045180700670239</v>
      </c>
      <c r="O14" s="54">
        <f t="shared" si="3"/>
        <v>5.045180700670239</v>
      </c>
      <c r="P14" s="55">
        <f t="shared" si="4"/>
        <v>0</v>
      </c>
      <c r="Q14" s="25"/>
    </row>
    <row r="15" spans="2:17" ht="12" customHeight="1">
      <c r="B15" s="39" t="s">
        <v>10</v>
      </c>
      <c r="C15" s="40">
        <v>70</v>
      </c>
      <c r="D15" s="40">
        <v>67</v>
      </c>
      <c r="E15" s="41">
        <v>14</v>
      </c>
      <c r="F15" s="42">
        <v>10</v>
      </c>
      <c r="G15" s="43">
        <v>146000</v>
      </c>
      <c r="H15" s="40">
        <v>67</v>
      </c>
      <c r="I15" s="41">
        <v>14</v>
      </c>
      <c r="J15" s="42">
        <v>10</v>
      </c>
      <c r="K15" s="43">
        <v>146000</v>
      </c>
      <c r="L15" s="52">
        <f t="shared" si="0"/>
        <v>2.7</v>
      </c>
      <c r="M15" s="54">
        <f t="shared" si="1"/>
        <v>1.3344014757511373</v>
      </c>
      <c r="N15" s="53">
        <f t="shared" si="2"/>
        <v>1.9482261545966606</v>
      </c>
      <c r="O15" s="54">
        <f t="shared" si="3"/>
        <v>1.9482261545966604</v>
      </c>
      <c r="P15" s="55">
        <f t="shared" si="4"/>
        <v>-1.1397270506873009E-16</v>
      </c>
      <c r="Q15" s="25"/>
    </row>
    <row r="16" spans="2:17" ht="12" customHeight="1">
      <c r="B16" s="39" t="s">
        <v>11</v>
      </c>
      <c r="C16" s="40">
        <v>55</v>
      </c>
      <c r="D16" s="40">
        <v>52</v>
      </c>
      <c r="E16" s="41">
        <v>36</v>
      </c>
      <c r="F16" s="42">
        <v>10</v>
      </c>
      <c r="G16" s="43">
        <v>149000</v>
      </c>
      <c r="H16" s="40">
        <v>52</v>
      </c>
      <c r="I16" s="41">
        <v>36</v>
      </c>
      <c r="J16" s="42">
        <v>10</v>
      </c>
      <c r="K16" s="43">
        <v>149000</v>
      </c>
      <c r="L16" s="52">
        <f t="shared" si="0"/>
        <v>-0.052</v>
      </c>
      <c r="M16" s="54">
        <f t="shared" si="1"/>
        <v>0.0036174863809869087</v>
      </c>
      <c r="N16" s="53">
        <f t="shared" si="2"/>
        <v>0.005390054707670493</v>
      </c>
      <c r="O16" s="54">
        <f t="shared" si="3"/>
        <v>0.005390054707670494</v>
      </c>
      <c r="P16" s="55">
        <f t="shared" si="4"/>
        <v>1.6091891177914688E-16</v>
      </c>
      <c r="Q16" s="25"/>
    </row>
    <row r="17" spans="2:17" ht="12" customHeight="1">
      <c r="B17" s="39"/>
      <c r="C17" s="40"/>
      <c r="D17" s="40"/>
      <c r="E17" s="42"/>
      <c r="F17" s="42"/>
      <c r="G17" s="43"/>
      <c r="H17" s="68"/>
      <c r="I17" s="64"/>
      <c r="J17" s="43"/>
      <c r="K17" s="43"/>
      <c r="L17" s="52"/>
      <c r="M17" s="52"/>
      <c r="N17" s="56"/>
      <c r="O17" s="56"/>
      <c r="P17" s="55"/>
      <c r="Q17" s="25"/>
    </row>
    <row r="18" spans="2:17" ht="12" customHeight="1">
      <c r="B18" s="44"/>
      <c r="C18" s="45"/>
      <c r="D18" s="45"/>
      <c r="E18" s="45"/>
      <c r="F18" s="45"/>
      <c r="G18" s="61">
        <f>SUM(G5:G16)</f>
        <v>1463000</v>
      </c>
      <c r="H18" s="69"/>
      <c r="I18" s="65"/>
      <c r="J18" s="61"/>
      <c r="K18" s="61">
        <f>SUM(K5:K16)</f>
        <v>1463000</v>
      </c>
      <c r="L18" s="57"/>
      <c r="M18" s="58"/>
      <c r="N18" s="59">
        <f>SUM(N5:N16)</f>
        <v>28.007165035271708</v>
      </c>
      <c r="O18" s="53">
        <f>SUM(O5:O16)</f>
        <v>31.342920868568537</v>
      </c>
      <c r="P18" s="60">
        <f>(O18-N18)/O18</f>
        <v>0.10642772724612302</v>
      </c>
      <c r="Q18" s="25"/>
    </row>
    <row r="19" spans="2:17" ht="12" customHeight="1" thickBot="1">
      <c r="B19" s="46"/>
      <c r="C19" s="47"/>
      <c r="D19" s="47"/>
      <c r="E19" s="47"/>
      <c r="F19" s="47"/>
      <c r="G19" s="48"/>
      <c r="H19" s="70"/>
      <c r="I19" s="66"/>
      <c r="J19" s="48"/>
      <c r="K19" s="48"/>
      <c r="L19" s="49"/>
      <c r="M19" s="49"/>
      <c r="N19" s="50"/>
      <c r="O19" s="50"/>
      <c r="P19" s="51"/>
      <c r="Q19" s="25"/>
    </row>
    <row r="20" spans="2:17" ht="12.75">
      <c r="B20" s="10"/>
      <c r="C20" s="3"/>
      <c r="D20" s="3"/>
      <c r="E20" s="3"/>
      <c r="F20" s="3"/>
      <c r="G20" s="20"/>
      <c r="H20" s="20"/>
      <c r="I20" s="20"/>
      <c r="J20" s="20"/>
      <c r="K20" s="20"/>
      <c r="L20" s="11"/>
      <c r="M20" s="26"/>
      <c r="N20" s="26"/>
      <c r="O20" s="26"/>
      <c r="P20" s="27"/>
      <c r="Q20" s="25"/>
    </row>
    <row r="21" spans="2:17" s="13" customFormat="1" ht="12.75">
      <c r="B21" s="26"/>
      <c r="C21" s="28"/>
      <c r="D21" s="25"/>
      <c r="E21" s="28"/>
      <c r="F21" s="28"/>
      <c r="G21" s="29"/>
      <c r="H21" s="29"/>
      <c r="I21" s="29"/>
      <c r="J21" s="29"/>
      <c r="K21" s="29"/>
      <c r="L21" s="28"/>
      <c r="M21" s="28"/>
      <c r="N21" s="28"/>
      <c r="O21" s="28"/>
      <c r="P21" s="27"/>
      <c r="Q21" s="28"/>
    </row>
    <row r="22" spans="2:17" s="13" customFormat="1" ht="12.75">
      <c r="B22" s="26"/>
      <c r="C22" s="28"/>
      <c r="D22" s="25"/>
      <c r="E22" s="28"/>
      <c r="F22" s="28"/>
      <c r="G22" s="29"/>
      <c r="H22" s="29"/>
      <c r="I22" s="29"/>
      <c r="J22" s="29"/>
      <c r="K22" s="29"/>
      <c r="L22" s="28"/>
      <c r="M22" s="28"/>
      <c r="N22" s="28"/>
      <c r="O22" s="28"/>
      <c r="P22" s="27"/>
      <c r="Q22" s="28"/>
    </row>
    <row r="23" spans="2:17" s="13" customFormat="1" ht="12.75">
      <c r="B23" s="26"/>
      <c r="C23" s="28"/>
      <c r="D23" s="25"/>
      <c r="E23" s="28"/>
      <c r="F23" s="28"/>
      <c r="G23" s="29"/>
      <c r="H23" s="29"/>
      <c r="I23" s="29"/>
      <c r="J23" s="29"/>
      <c r="K23" s="29"/>
      <c r="L23" s="28"/>
      <c r="M23" s="28"/>
      <c r="N23" s="28"/>
      <c r="O23" s="28"/>
      <c r="P23" s="27"/>
      <c r="Q23" s="28"/>
    </row>
    <row r="24" spans="2:17" s="13" customFormat="1" ht="12.75">
      <c r="B24" s="26"/>
      <c r="C24" s="28"/>
      <c r="D24" s="25"/>
      <c r="E24" s="28"/>
      <c r="F24" s="28"/>
      <c r="G24" s="29"/>
      <c r="H24" s="29"/>
      <c r="I24" s="29"/>
      <c r="J24" s="29"/>
      <c r="K24" s="29"/>
      <c r="L24" s="28"/>
      <c r="M24" s="28"/>
      <c r="N24" s="28"/>
      <c r="O24" s="28"/>
      <c r="P24" s="27"/>
      <c r="Q24" s="28"/>
    </row>
    <row r="25" spans="2:17" s="13" customFormat="1" ht="12.75">
      <c r="B25" s="26"/>
      <c r="C25" s="28"/>
      <c r="D25" s="25"/>
      <c r="E25" s="28"/>
      <c r="F25" s="28"/>
      <c r="G25" s="29"/>
      <c r="H25" s="29"/>
      <c r="I25" s="29"/>
      <c r="J25" s="29"/>
      <c r="K25" s="29"/>
      <c r="L25" s="28"/>
      <c r="M25" s="28"/>
      <c r="N25" s="28"/>
      <c r="O25" s="28"/>
      <c r="P25" s="27"/>
      <c r="Q25" s="28"/>
    </row>
    <row r="26" spans="2:17" s="13" customFormat="1" ht="12.75">
      <c r="B26" s="26"/>
      <c r="C26" s="28"/>
      <c r="D26" s="25"/>
      <c r="E26" s="28"/>
      <c r="F26" s="28"/>
      <c r="G26" s="29"/>
      <c r="H26" s="29"/>
      <c r="I26" s="29"/>
      <c r="J26" s="29"/>
      <c r="K26" s="29"/>
      <c r="L26" s="28"/>
      <c r="M26" s="28"/>
      <c r="N26" s="28"/>
      <c r="O26" s="28"/>
      <c r="P26" s="27"/>
      <c r="Q26" s="28"/>
    </row>
    <row r="27" spans="2:17" s="13" customFormat="1" ht="12.75">
      <c r="B27" s="26"/>
      <c r="C27" s="28"/>
      <c r="D27" s="25"/>
      <c r="E27" s="28"/>
      <c r="F27" s="28"/>
      <c r="G27" s="29"/>
      <c r="H27" s="29"/>
      <c r="I27" s="29"/>
      <c r="J27" s="29"/>
      <c r="K27" s="29"/>
      <c r="L27" s="28"/>
      <c r="M27" s="28"/>
      <c r="N27" s="28"/>
      <c r="O27" s="28"/>
      <c r="P27" s="27"/>
      <c r="Q27" s="28"/>
    </row>
    <row r="28" spans="2:17" s="13" customFormat="1" ht="12.75">
      <c r="B28" s="26"/>
      <c r="C28" s="28"/>
      <c r="D28" s="25"/>
      <c r="E28" s="28"/>
      <c r="F28" s="28"/>
      <c r="G28" s="29"/>
      <c r="H28" s="29"/>
      <c r="I28" s="29"/>
      <c r="J28" s="29"/>
      <c r="K28" s="29"/>
      <c r="L28" s="28"/>
      <c r="M28" s="28"/>
      <c r="N28" s="28"/>
      <c r="O28" s="28"/>
      <c r="P28" s="27"/>
      <c r="Q28" s="28"/>
    </row>
    <row r="29" spans="2:17" s="13" customFormat="1" ht="12.75">
      <c r="B29" s="26"/>
      <c r="C29" s="28"/>
      <c r="D29" s="25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7"/>
      <c r="Q29" s="28"/>
    </row>
    <row r="30" spans="2:17" s="13" customFormat="1" ht="12.75">
      <c r="B30" s="26"/>
      <c r="C30" s="28"/>
      <c r="D30" s="25"/>
      <c r="E30" s="28"/>
      <c r="F30" s="28"/>
      <c r="G30" s="29"/>
      <c r="H30" s="29"/>
      <c r="I30" s="29"/>
      <c r="J30" s="29"/>
      <c r="K30" s="29"/>
      <c r="L30" s="28"/>
      <c r="M30" s="28"/>
      <c r="N30" s="28"/>
      <c r="O30" s="28"/>
      <c r="P30" s="27"/>
      <c r="Q30" s="28"/>
    </row>
    <row r="31" spans="2:17" s="13" customFormat="1" ht="12.75">
      <c r="B31" s="26"/>
      <c r="C31" s="28"/>
      <c r="D31" s="25"/>
      <c r="E31" s="28"/>
      <c r="F31" s="28"/>
      <c r="G31" s="29"/>
      <c r="H31" s="29"/>
      <c r="I31" s="29"/>
      <c r="J31" s="29"/>
      <c r="K31" s="29"/>
      <c r="L31" s="28"/>
      <c r="M31" s="28"/>
      <c r="N31" s="28"/>
      <c r="O31" s="28"/>
      <c r="P31" s="27"/>
      <c r="Q31" s="28"/>
    </row>
    <row r="32" spans="2:17" s="13" customFormat="1" ht="12.75">
      <c r="B32" s="26"/>
      <c r="C32" s="28"/>
      <c r="D32" s="25"/>
      <c r="E32" s="28"/>
      <c r="F32" s="28"/>
      <c r="G32" s="29"/>
      <c r="H32" s="29"/>
      <c r="I32" s="29"/>
      <c r="J32" s="29"/>
      <c r="K32" s="29"/>
      <c r="L32" s="28"/>
      <c r="M32" s="28"/>
      <c r="N32" s="28"/>
      <c r="O32" s="28"/>
      <c r="P32" s="27"/>
      <c r="Q32" s="28"/>
    </row>
    <row r="33" spans="2:17" s="13" customFormat="1" ht="12.75">
      <c r="B33" s="26"/>
      <c r="C33" s="28"/>
      <c r="D33" s="25"/>
      <c r="E33" s="28"/>
      <c r="F33" s="28"/>
      <c r="G33" s="29"/>
      <c r="H33" s="29"/>
      <c r="I33" s="29"/>
      <c r="J33" s="29"/>
      <c r="K33" s="29"/>
      <c r="L33" s="28"/>
      <c r="M33" s="28"/>
      <c r="N33" s="28"/>
      <c r="O33" s="28"/>
      <c r="P33" s="27"/>
      <c r="Q33" s="28"/>
    </row>
    <row r="34" spans="2:17" s="13" customFormat="1" ht="12.75">
      <c r="B34" s="26"/>
      <c r="C34" s="28"/>
      <c r="D34" s="25"/>
      <c r="E34" s="28"/>
      <c r="F34" s="28"/>
      <c r="G34" s="29"/>
      <c r="H34" s="29"/>
      <c r="I34" s="29"/>
      <c r="J34" s="29"/>
      <c r="K34" s="29"/>
      <c r="L34" s="28"/>
      <c r="M34" s="28"/>
      <c r="N34" s="28"/>
      <c r="O34" s="28"/>
      <c r="P34" s="27"/>
      <c r="Q34" s="28"/>
    </row>
    <row r="35" spans="2:17" s="13" customFormat="1" ht="12.75">
      <c r="B35" s="26"/>
      <c r="C35" s="28"/>
      <c r="D35" s="25"/>
      <c r="E35" s="28"/>
      <c r="F35" s="28"/>
      <c r="G35" s="29"/>
      <c r="H35" s="29"/>
      <c r="I35" s="29"/>
      <c r="J35" s="29"/>
      <c r="K35" s="29"/>
      <c r="L35" s="28"/>
      <c r="M35" s="28"/>
      <c r="N35" s="28"/>
      <c r="O35" s="28"/>
      <c r="P35" s="27"/>
      <c r="Q35" s="28"/>
    </row>
    <row r="36" spans="2:17" s="13" customFormat="1" ht="12.75">
      <c r="B36" s="26"/>
      <c r="C36" s="28"/>
      <c r="D36" s="25"/>
      <c r="E36" s="28"/>
      <c r="F36" s="28"/>
      <c r="G36" s="29"/>
      <c r="H36" s="29"/>
      <c r="I36" s="29"/>
      <c r="J36" s="29"/>
      <c r="K36" s="29"/>
      <c r="L36" s="28"/>
      <c r="M36" s="28"/>
      <c r="N36" s="28"/>
      <c r="O36" s="28"/>
      <c r="P36" s="27"/>
      <c r="Q36" s="28"/>
    </row>
    <row r="37" spans="2:17" ht="12.75">
      <c r="B37" s="26"/>
      <c r="D37" s="25"/>
      <c r="E37" s="28"/>
      <c r="F37" s="28"/>
      <c r="G37" s="29"/>
      <c r="H37" s="29"/>
      <c r="I37" s="29"/>
      <c r="J37" s="29"/>
      <c r="K37" s="29"/>
      <c r="L37" s="28"/>
      <c r="M37" s="28"/>
      <c r="N37" s="28"/>
      <c r="O37" s="28"/>
      <c r="P37" s="27"/>
      <c r="Q37" s="28"/>
    </row>
    <row r="38" spans="2:17" ht="12.75">
      <c r="B38" s="26"/>
      <c r="C38" s="28"/>
      <c r="E38" s="28"/>
      <c r="F38" s="28"/>
      <c r="G38" s="29"/>
      <c r="H38" s="29"/>
      <c r="I38" s="29"/>
      <c r="J38" s="29"/>
      <c r="K38" s="29"/>
      <c r="L38" s="28"/>
      <c r="M38" s="28"/>
      <c r="N38" s="28"/>
      <c r="O38" s="28"/>
      <c r="P38" s="16"/>
      <c r="Q38" s="28"/>
    </row>
    <row r="39" spans="2:17" ht="12.75">
      <c r="B39" s="26"/>
      <c r="C39" s="28"/>
      <c r="D39" s="25"/>
      <c r="E39" s="28"/>
      <c r="F39" s="28"/>
      <c r="G39" s="29"/>
      <c r="H39" s="29"/>
      <c r="I39" s="29"/>
      <c r="J39" s="29"/>
      <c r="K39" s="29"/>
      <c r="L39" s="28"/>
      <c r="M39" s="28"/>
      <c r="N39" s="28"/>
      <c r="O39" s="28"/>
      <c r="P39" s="27"/>
      <c r="Q39" s="28"/>
    </row>
    <row r="40" spans="2:17" ht="12.75">
      <c r="B40" s="26"/>
      <c r="C40" s="28"/>
      <c r="D40" s="25"/>
      <c r="E40" s="28"/>
      <c r="F40" s="28"/>
      <c r="G40" s="29"/>
      <c r="H40" s="29"/>
      <c r="I40" s="29"/>
      <c r="J40" s="29"/>
      <c r="K40" s="29"/>
      <c r="L40" s="28"/>
      <c r="M40" s="28"/>
      <c r="N40" s="28"/>
      <c r="O40" s="28"/>
      <c r="P40" s="27"/>
      <c r="Q40" s="28"/>
    </row>
    <row r="41" spans="2:17" ht="12.75">
      <c r="B41" s="26"/>
      <c r="C41" s="28"/>
      <c r="D41" s="25"/>
      <c r="E41" s="28"/>
      <c r="F41" s="28"/>
      <c r="G41" s="29"/>
      <c r="H41" s="29"/>
      <c r="I41" s="29"/>
      <c r="J41" s="29"/>
      <c r="K41" s="29"/>
      <c r="L41" s="28"/>
      <c r="M41" s="28"/>
      <c r="N41" s="28"/>
      <c r="O41" s="28"/>
      <c r="P41" s="27"/>
      <c r="Q41" s="28"/>
    </row>
    <row r="42" spans="2:17" ht="12.75">
      <c r="B42" s="9"/>
      <c r="C42"/>
      <c r="D42" s="1"/>
      <c r="E42"/>
      <c r="F42"/>
      <c r="G42" s="21"/>
      <c r="H42" s="21"/>
      <c r="I42" s="21"/>
      <c r="J42" s="21"/>
      <c r="K42" s="21"/>
      <c r="L42"/>
      <c r="M42"/>
      <c r="N42"/>
      <c r="O42"/>
      <c r="Q42"/>
    </row>
    <row r="43" spans="2:17" ht="12.75">
      <c r="B43" s="9"/>
      <c r="C43"/>
      <c r="D43" s="1"/>
      <c r="E43"/>
      <c r="F43"/>
      <c r="G43" s="21"/>
      <c r="H43" s="21"/>
      <c r="I43" s="21"/>
      <c r="J43" s="21"/>
      <c r="K43" s="21"/>
      <c r="L43"/>
      <c r="M43"/>
      <c r="N43"/>
      <c r="O43"/>
      <c r="Q43"/>
    </row>
    <row r="44" spans="2:17" ht="12.75">
      <c r="B44" s="9"/>
      <c r="C44"/>
      <c r="D44" s="1"/>
      <c r="E44"/>
      <c r="F44"/>
      <c r="G44" s="21"/>
      <c r="H44" s="21"/>
      <c r="I44" s="21"/>
      <c r="J44" s="21"/>
      <c r="K44" s="21"/>
      <c r="L44"/>
      <c r="M44"/>
      <c r="N44"/>
      <c r="O44"/>
      <c r="Q44"/>
    </row>
    <row r="47" spans="3:11" ht="12.75">
      <c r="C47" s="6"/>
      <c r="D47" s="3"/>
      <c r="E47" s="4"/>
      <c r="F47" s="4"/>
      <c r="G47" s="22"/>
      <c r="H47" s="22"/>
      <c r="I47" s="22"/>
      <c r="J47" s="22"/>
      <c r="K47" s="22"/>
    </row>
    <row r="48" spans="3:11" ht="12.75">
      <c r="C48" s="6"/>
      <c r="D48" s="3"/>
      <c r="E48" s="4"/>
      <c r="F48" s="4"/>
      <c r="G48" s="22"/>
      <c r="H48" s="22"/>
      <c r="I48" s="22"/>
      <c r="J48" s="22"/>
      <c r="K48" s="22"/>
    </row>
    <row r="49" spans="3:11" ht="12.75">
      <c r="C49" s="6"/>
      <c r="D49" s="3"/>
      <c r="E49" s="4"/>
      <c r="F49" s="4"/>
      <c r="G49" s="22"/>
      <c r="H49" s="22"/>
      <c r="I49" s="22"/>
      <c r="J49" s="22"/>
      <c r="K49" s="22"/>
    </row>
    <row r="50" spans="3:11" ht="12.75">
      <c r="C50" s="6"/>
      <c r="D50" s="3"/>
      <c r="E50" s="4"/>
      <c r="F50" s="4"/>
      <c r="G50" s="22"/>
      <c r="H50" s="22"/>
      <c r="I50" s="22"/>
      <c r="J50" s="22"/>
      <c r="K50" s="22"/>
    </row>
    <row r="51" spans="3:11" ht="12.75">
      <c r="C51" s="6"/>
      <c r="D51" s="3"/>
      <c r="E51" s="4"/>
      <c r="F51" s="4"/>
      <c r="G51" s="22"/>
      <c r="H51" s="22"/>
      <c r="I51" s="22"/>
      <c r="J51" s="22"/>
      <c r="K51" s="22"/>
    </row>
    <row r="52" spans="3:11" ht="12.75">
      <c r="C52" s="6"/>
      <c r="D52" s="3"/>
      <c r="E52" s="4"/>
      <c r="F52" s="4"/>
      <c r="G52" s="22"/>
      <c r="H52" s="22"/>
      <c r="I52" s="22"/>
      <c r="J52" s="22"/>
      <c r="K52" s="22"/>
    </row>
    <row r="53" spans="3:11" ht="12.75">
      <c r="C53" s="6"/>
      <c r="D53" s="3"/>
      <c r="E53" s="4"/>
      <c r="F53" s="4"/>
      <c r="G53" s="22"/>
      <c r="H53" s="22"/>
      <c r="I53" s="22"/>
      <c r="J53" s="22"/>
      <c r="K53" s="22"/>
    </row>
    <row r="54" spans="3:11" ht="12.75">
      <c r="C54" s="6"/>
      <c r="D54" s="3"/>
      <c r="E54" s="4"/>
      <c r="F54" s="4"/>
      <c r="G54" s="22"/>
      <c r="H54" s="22"/>
      <c r="I54" s="22"/>
      <c r="J54" s="22"/>
      <c r="K54" s="22"/>
    </row>
    <row r="55" spans="3:11" ht="12.75">
      <c r="C55" s="6"/>
      <c r="D55" s="3"/>
      <c r="E55" s="4"/>
      <c r="F55" s="4"/>
      <c r="G55" s="22"/>
      <c r="H55" s="22"/>
      <c r="I55" s="22"/>
      <c r="J55" s="22"/>
      <c r="K55" s="22"/>
    </row>
    <row r="56" spans="3:11" ht="12.75">
      <c r="C56" s="6"/>
      <c r="D56" s="3"/>
      <c r="E56" s="4"/>
      <c r="F56" s="4"/>
      <c r="G56" s="22"/>
      <c r="H56" s="22"/>
      <c r="I56" s="22"/>
      <c r="J56" s="22"/>
      <c r="K56" s="22"/>
    </row>
    <row r="57" spans="3:11" ht="12.75">
      <c r="C57" s="6"/>
      <c r="D57" s="3"/>
      <c r="E57" s="4"/>
      <c r="F57" s="4"/>
      <c r="G57" s="22"/>
      <c r="H57" s="22"/>
      <c r="I57" s="22"/>
      <c r="J57" s="22"/>
      <c r="K57" s="22"/>
    </row>
    <row r="58" spans="3:11" ht="12.75">
      <c r="C58" s="6"/>
      <c r="D58" s="3"/>
      <c r="E58" s="4"/>
      <c r="F58" s="4"/>
      <c r="G58" s="22"/>
      <c r="H58" s="22"/>
      <c r="I58" s="22"/>
      <c r="J58" s="22"/>
      <c r="K58" s="22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B1:S58"/>
  <sheetViews>
    <sheetView zoomScale="80" zoomScaleNormal="80" workbookViewId="0" topLeftCell="A1">
      <selection activeCell="K28" sqref="K28"/>
    </sheetView>
  </sheetViews>
  <sheetFormatPr defaultColWidth="9.140625" defaultRowHeight="12.75"/>
  <cols>
    <col min="1" max="1" width="2.00390625" style="0" customWidth="1"/>
    <col min="2" max="2" width="9.140625" style="2" customWidth="1"/>
    <col min="3" max="3" width="11.00390625" style="2" customWidth="1"/>
    <col min="4" max="4" width="11.7109375" style="2" customWidth="1"/>
    <col min="5" max="5" width="12.28125" style="2" customWidth="1"/>
    <col min="6" max="6" width="10.8515625" style="2" customWidth="1"/>
    <col min="7" max="8" width="11.8515625" style="23" customWidth="1"/>
    <col min="9" max="9" width="11.140625" style="23" customWidth="1"/>
    <col min="10" max="10" width="9.28125" style="23" customWidth="1"/>
    <col min="11" max="11" width="11.7109375" style="23" customWidth="1"/>
    <col min="12" max="12" width="10.8515625" style="5" customWidth="1"/>
    <col min="13" max="13" width="11.28125" style="9" customWidth="1"/>
    <col min="14" max="14" width="9.7109375" style="9" customWidth="1"/>
    <col min="15" max="15" width="10.140625" style="9" customWidth="1"/>
    <col min="16" max="16" width="10.28125" style="18" customWidth="1"/>
    <col min="17" max="17" width="8.8515625" style="1" customWidth="1"/>
  </cols>
  <sheetData>
    <row r="1" spans="2:12" ht="20.25">
      <c r="B1" s="8" t="s">
        <v>37</v>
      </c>
      <c r="C1" s="10"/>
      <c r="D1" s="10"/>
      <c r="E1" s="10"/>
      <c r="F1" s="10"/>
      <c r="G1" s="19"/>
      <c r="H1" s="19"/>
      <c r="I1" s="19"/>
      <c r="J1" s="19"/>
      <c r="K1" s="19"/>
      <c r="L1" s="12"/>
    </row>
    <row r="2" spans="2:12" ht="12" customHeight="1" thickBot="1">
      <c r="B2" s="8"/>
      <c r="C2" s="10"/>
      <c r="D2" s="10"/>
      <c r="E2" s="10"/>
      <c r="F2" s="10"/>
      <c r="G2" s="19"/>
      <c r="H2" s="19"/>
      <c r="I2" s="19"/>
      <c r="J2" s="19"/>
      <c r="K2" s="19"/>
      <c r="L2" s="12"/>
    </row>
    <row r="3" spans="2:17" s="13" customFormat="1" ht="71.25" customHeight="1" thickBot="1">
      <c r="B3" s="96" t="s">
        <v>40</v>
      </c>
      <c r="C3" s="96" t="s">
        <v>41</v>
      </c>
      <c r="D3" s="96" t="s">
        <v>59</v>
      </c>
      <c r="E3" s="96" t="s">
        <v>38</v>
      </c>
      <c r="F3" s="96" t="s">
        <v>39</v>
      </c>
      <c r="G3" s="97" t="s">
        <v>61</v>
      </c>
      <c r="H3" s="100" t="s">
        <v>55</v>
      </c>
      <c r="I3" s="109" t="s">
        <v>58</v>
      </c>
      <c r="J3" s="110" t="s">
        <v>34</v>
      </c>
      <c r="K3" s="95" t="s">
        <v>60</v>
      </c>
      <c r="L3" s="98" t="s">
        <v>42</v>
      </c>
      <c r="M3" s="98" t="s">
        <v>56</v>
      </c>
      <c r="N3" s="99" t="s">
        <v>43</v>
      </c>
      <c r="O3" s="102" t="s">
        <v>44</v>
      </c>
      <c r="P3" s="103" t="s">
        <v>57</v>
      </c>
      <c r="Q3" s="24"/>
    </row>
    <row r="4" spans="2:19" ht="12" customHeight="1">
      <c r="B4" s="34"/>
      <c r="C4" s="34"/>
      <c r="D4" s="34"/>
      <c r="E4" s="34"/>
      <c r="F4" s="34"/>
      <c r="G4" s="35"/>
      <c r="H4" s="101"/>
      <c r="I4" s="101"/>
      <c r="J4" s="101"/>
      <c r="K4" s="63"/>
      <c r="L4" s="36"/>
      <c r="M4" s="36"/>
      <c r="N4" s="37"/>
      <c r="O4" s="37"/>
      <c r="P4" s="38"/>
      <c r="Q4" s="24"/>
      <c r="S4" s="15"/>
    </row>
    <row r="5" spans="2:18" ht="12" customHeight="1">
      <c r="B5" s="39" t="s">
        <v>0</v>
      </c>
      <c r="C5" s="106">
        <v>57</v>
      </c>
      <c r="D5" s="106">
        <v>56</v>
      </c>
      <c r="E5" s="107">
        <v>36</v>
      </c>
      <c r="F5" s="108">
        <v>10</v>
      </c>
      <c r="G5" s="43">
        <v>128000</v>
      </c>
      <c r="H5" s="111">
        <f aca="true" t="shared" si="0" ref="H5:H16">D5-5</f>
        <v>51</v>
      </c>
      <c r="I5" s="105">
        <v>36</v>
      </c>
      <c r="J5" s="105">
        <v>10</v>
      </c>
      <c r="K5" s="64">
        <v>128000</v>
      </c>
      <c r="L5" s="52">
        <f aca="true" t="shared" si="1" ref="L5:L16">ROUND(logvv(C5,H5,I5,J5),2-1-INT(LOG10(ABS(logvv(C5,H5,I5,J5)))))</f>
        <v>0.31</v>
      </c>
      <c r="M5" s="54">
        <f>100000*risk(C5,H5,I5,J5)</f>
        <v>0.01013301355944149</v>
      </c>
      <c r="N5" s="53">
        <f>K5*M5/100000</f>
        <v>0.012970257356085105</v>
      </c>
      <c r="O5" s="54">
        <f>G5*risk(C5,D5,E5,F5)</f>
        <v>0.012970257356085107</v>
      </c>
      <c r="P5" s="55">
        <f>(O5-N5)/O5</f>
        <v>1.3374626488524893E-16</v>
      </c>
      <c r="Q5" s="24"/>
      <c r="R5">
        <v>1</v>
      </c>
    </row>
    <row r="6" spans="2:17" ht="12" customHeight="1">
      <c r="B6" s="39" t="s">
        <v>1</v>
      </c>
      <c r="C6" s="106">
        <v>55</v>
      </c>
      <c r="D6" s="106">
        <v>53</v>
      </c>
      <c r="E6" s="107">
        <v>36</v>
      </c>
      <c r="F6" s="108">
        <v>10</v>
      </c>
      <c r="G6" s="43">
        <v>132000</v>
      </c>
      <c r="H6" s="111">
        <f t="shared" si="0"/>
        <v>48</v>
      </c>
      <c r="I6" s="105">
        <v>36</v>
      </c>
      <c r="J6" s="105">
        <v>10</v>
      </c>
      <c r="K6" s="64">
        <v>132000</v>
      </c>
      <c r="L6" s="52">
        <f t="shared" si="1"/>
        <v>-0.052</v>
      </c>
      <c r="M6" s="54">
        <f aca="true" t="shared" si="2" ref="M6:M16">100000*risk(C6,H6,I6,J6)</f>
        <v>0.0036174863809869087</v>
      </c>
      <c r="N6" s="53">
        <f aca="true" t="shared" si="3" ref="N6:N16">K6*M6/100000</f>
        <v>0.00477508202290272</v>
      </c>
      <c r="O6" s="54">
        <f aca="true" t="shared" si="4" ref="O6:O16">G6*risk(C6,D6,E6,F6)</f>
        <v>0.00477508202290272</v>
      </c>
      <c r="P6" s="55">
        <f aca="true" t="shared" si="5" ref="P6:P16">(O6-N6)/O6</f>
        <v>0</v>
      </c>
      <c r="Q6" s="24"/>
    </row>
    <row r="7" spans="2:17" ht="12" customHeight="1">
      <c r="B7" s="39" t="s">
        <v>2</v>
      </c>
      <c r="C7" s="106">
        <v>67</v>
      </c>
      <c r="D7" s="106">
        <v>64</v>
      </c>
      <c r="E7" s="107">
        <v>36</v>
      </c>
      <c r="F7" s="108">
        <v>10</v>
      </c>
      <c r="G7" s="43">
        <v>151000</v>
      </c>
      <c r="H7" s="111">
        <f t="shared" si="0"/>
        <v>59</v>
      </c>
      <c r="I7" s="105">
        <v>36</v>
      </c>
      <c r="J7" s="105">
        <v>10</v>
      </c>
      <c r="K7" s="64">
        <v>151000</v>
      </c>
      <c r="L7" s="52">
        <f t="shared" si="1"/>
        <v>1.9</v>
      </c>
      <c r="M7" s="54">
        <f t="shared" si="2"/>
        <v>0.36989852110775995</v>
      </c>
      <c r="N7" s="53">
        <f t="shared" si="3"/>
        <v>0.5585467668727175</v>
      </c>
      <c r="O7" s="54">
        <f t="shared" si="4"/>
        <v>0.980143650640575</v>
      </c>
      <c r="P7" s="55">
        <f t="shared" si="5"/>
        <v>0.43013785121428055</v>
      </c>
      <c r="Q7" s="25"/>
    </row>
    <row r="8" spans="2:17" ht="12" customHeight="1">
      <c r="B8" s="39" t="s">
        <v>3</v>
      </c>
      <c r="C8" s="106">
        <v>71</v>
      </c>
      <c r="D8" s="106">
        <v>68</v>
      </c>
      <c r="E8" s="107">
        <v>14</v>
      </c>
      <c r="F8" s="108">
        <v>10</v>
      </c>
      <c r="G8" s="43">
        <v>131000</v>
      </c>
      <c r="H8" s="111">
        <f t="shared" si="0"/>
        <v>63</v>
      </c>
      <c r="I8" s="105">
        <v>14</v>
      </c>
      <c r="J8" s="105">
        <v>10</v>
      </c>
      <c r="K8" s="64">
        <v>131000</v>
      </c>
      <c r="L8" s="52">
        <f t="shared" si="1"/>
        <v>2.6</v>
      </c>
      <c r="M8" s="54">
        <f t="shared" si="2"/>
        <v>1.0770739355558767</v>
      </c>
      <c r="N8" s="53">
        <f t="shared" si="3"/>
        <v>1.4109668555781985</v>
      </c>
      <c r="O8" s="54">
        <f t="shared" si="4"/>
        <v>2.1461919770261915</v>
      </c>
      <c r="P8" s="55">
        <f t="shared" si="5"/>
        <v>0.3425719270774352</v>
      </c>
      <c r="Q8" s="25"/>
    </row>
    <row r="9" spans="2:17" ht="12" customHeight="1">
      <c r="B9" s="39" t="s">
        <v>4</v>
      </c>
      <c r="C9" s="106">
        <v>77</v>
      </c>
      <c r="D9" s="106">
        <v>75</v>
      </c>
      <c r="E9" s="107">
        <v>12</v>
      </c>
      <c r="F9" s="108">
        <v>10</v>
      </c>
      <c r="G9" s="43">
        <v>110000</v>
      </c>
      <c r="H9" s="111">
        <f t="shared" si="0"/>
        <v>70</v>
      </c>
      <c r="I9" s="105">
        <v>12</v>
      </c>
      <c r="J9" s="105">
        <v>10</v>
      </c>
      <c r="K9" s="64">
        <v>110000</v>
      </c>
      <c r="L9" s="52">
        <f t="shared" si="1"/>
        <v>3.5</v>
      </c>
      <c r="M9" s="54">
        <f t="shared" si="2"/>
        <v>2.705601608160605</v>
      </c>
      <c r="N9" s="53">
        <f t="shared" si="3"/>
        <v>2.9761617689766657</v>
      </c>
      <c r="O9" s="54">
        <f t="shared" si="4"/>
        <v>3.812106092671373</v>
      </c>
      <c r="P9" s="55">
        <f t="shared" si="5"/>
        <v>0.21928674159981482</v>
      </c>
      <c r="Q9" s="25"/>
    </row>
    <row r="10" spans="2:17" ht="12" customHeight="1">
      <c r="B10" s="39" t="s">
        <v>5</v>
      </c>
      <c r="C10" s="106">
        <v>84</v>
      </c>
      <c r="D10" s="106">
        <v>82</v>
      </c>
      <c r="E10" s="107">
        <v>12</v>
      </c>
      <c r="F10" s="108">
        <v>10</v>
      </c>
      <c r="G10" s="43">
        <v>105000</v>
      </c>
      <c r="H10" s="111">
        <f t="shared" si="0"/>
        <v>77</v>
      </c>
      <c r="I10" s="105">
        <v>12</v>
      </c>
      <c r="J10" s="105">
        <v>10</v>
      </c>
      <c r="K10" s="64">
        <v>105000</v>
      </c>
      <c r="L10" s="52">
        <f t="shared" si="1"/>
        <v>4.2</v>
      </c>
      <c r="M10" s="54">
        <f t="shared" si="2"/>
        <v>4.247208064272131</v>
      </c>
      <c r="N10" s="53">
        <f t="shared" si="3"/>
        <v>4.459568467485737</v>
      </c>
      <c r="O10" s="54">
        <f t="shared" si="4"/>
        <v>4.992856922061597</v>
      </c>
      <c r="P10" s="55">
        <f t="shared" si="5"/>
        <v>0.10681028174860249</v>
      </c>
      <c r="Q10" s="25"/>
    </row>
    <row r="11" spans="2:17" ht="12" customHeight="1">
      <c r="B11" s="39" t="s">
        <v>6</v>
      </c>
      <c r="C11" s="106">
        <v>85</v>
      </c>
      <c r="D11" s="106">
        <v>82</v>
      </c>
      <c r="E11" s="107">
        <v>10</v>
      </c>
      <c r="F11" s="108">
        <v>10</v>
      </c>
      <c r="G11" s="43">
        <v>97000</v>
      </c>
      <c r="H11" s="111">
        <f t="shared" si="0"/>
        <v>77</v>
      </c>
      <c r="I11" s="105">
        <v>10</v>
      </c>
      <c r="J11" s="105">
        <v>10</v>
      </c>
      <c r="K11" s="64">
        <v>97000</v>
      </c>
      <c r="L11" s="52">
        <f t="shared" si="1"/>
        <v>4.1</v>
      </c>
      <c r="M11" s="54">
        <f t="shared" si="2"/>
        <v>4.043559665108044</v>
      </c>
      <c r="N11" s="53">
        <f t="shared" si="3"/>
        <v>3.922252875154803</v>
      </c>
      <c r="O11" s="54">
        <f t="shared" si="4"/>
        <v>4.397659493109313</v>
      </c>
      <c r="P11" s="55">
        <f t="shared" si="5"/>
        <v>0.10810446299888024</v>
      </c>
      <c r="Q11" s="25"/>
    </row>
    <row r="12" spans="2:17" ht="12" customHeight="1">
      <c r="B12" s="39" t="s">
        <v>7</v>
      </c>
      <c r="C12" s="106">
        <v>84</v>
      </c>
      <c r="D12" s="106">
        <v>80</v>
      </c>
      <c r="E12" s="107">
        <v>10</v>
      </c>
      <c r="F12" s="108">
        <v>10</v>
      </c>
      <c r="G12" s="43">
        <v>88000</v>
      </c>
      <c r="H12" s="111">
        <f t="shared" si="0"/>
        <v>75</v>
      </c>
      <c r="I12" s="105">
        <v>10</v>
      </c>
      <c r="J12" s="105">
        <v>10</v>
      </c>
      <c r="K12" s="64">
        <v>88000</v>
      </c>
      <c r="L12" s="52">
        <f t="shared" si="1"/>
        <v>4</v>
      </c>
      <c r="M12" s="54">
        <f t="shared" si="2"/>
        <v>3.7645587500125424</v>
      </c>
      <c r="N12" s="53">
        <f t="shared" si="3"/>
        <v>3.312811700011037</v>
      </c>
      <c r="O12" s="54">
        <f t="shared" si="4"/>
        <v>3.8030648454444096</v>
      </c>
      <c r="P12" s="55">
        <f t="shared" si="5"/>
        <v>0.1289100147794308</v>
      </c>
      <c r="Q12" s="25"/>
    </row>
    <row r="13" spans="2:17" ht="12" customHeight="1">
      <c r="B13" s="39" t="s">
        <v>8</v>
      </c>
      <c r="C13" s="106">
        <v>81</v>
      </c>
      <c r="D13" s="106">
        <v>78</v>
      </c>
      <c r="E13" s="107">
        <v>12</v>
      </c>
      <c r="F13" s="108">
        <v>10</v>
      </c>
      <c r="G13" s="43">
        <v>99000</v>
      </c>
      <c r="H13" s="111">
        <f t="shared" si="0"/>
        <v>73</v>
      </c>
      <c r="I13" s="105">
        <v>12</v>
      </c>
      <c r="J13" s="105">
        <v>10</v>
      </c>
      <c r="K13" s="64">
        <v>99000</v>
      </c>
      <c r="L13" s="52">
        <f t="shared" si="1"/>
        <v>3.9</v>
      </c>
      <c r="M13" s="54">
        <f t="shared" si="2"/>
        <v>3.5513034033818243</v>
      </c>
      <c r="N13" s="53">
        <f t="shared" si="3"/>
        <v>3.5157903693480064</v>
      </c>
      <c r="O13" s="54">
        <f t="shared" si="4"/>
        <v>4.194355638261516</v>
      </c>
      <c r="P13" s="55">
        <f t="shared" si="5"/>
        <v>0.16178057547708635</v>
      </c>
      <c r="Q13" s="25"/>
    </row>
    <row r="14" spans="2:17" ht="12" customHeight="1">
      <c r="B14" s="39" t="s">
        <v>9</v>
      </c>
      <c r="C14" s="106">
        <v>79</v>
      </c>
      <c r="D14" s="106">
        <v>77</v>
      </c>
      <c r="E14" s="107">
        <v>12</v>
      </c>
      <c r="F14" s="108">
        <v>10</v>
      </c>
      <c r="G14" s="43">
        <v>127000</v>
      </c>
      <c r="H14" s="111">
        <f t="shared" si="0"/>
        <v>72</v>
      </c>
      <c r="I14" s="105">
        <v>12</v>
      </c>
      <c r="J14" s="105">
        <v>10</v>
      </c>
      <c r="K14" s="64">
        <v>127000</v>
      </c>
      <c r="L14" s="52">
        <f t="shared" si="1"/>
        <v>3.7</v>
      </c>
      <c r="M14" s="54">
        <f t="shared" si="2"/>
        <v>3.2340394995816193</v>
      </c>
      <c r="N14" s="53">
        <f t="shared" si="3"/>
        <v>4.107230164468656</v>
      </c>
      <c r="O14" s="54">
        <f t="shared" si="4"/>
        <v>5.045180700670239</v>
      </c>
      <c r="P14" s="55">
        <f t="shared" si="5"/>
        <v>0.1859101966510296</v>
      </c>
      <c r="Q14" s="25"/>
    </row>
    <row r="15" spans="2:17" ht="12" customHeight="1">
      <c r="B15" s="39" t="s">
        <v>10</v>
      </c>
      <c r="C15" s="106">
        <v>70</v>
      </c>
      <c r="D15" s="106">
        <v>67</v>
      </c>
      <c r="E15" s="107">
        <v>14</v>
      </c>
      <c r="F15" s="108">
        <v>10</v>
      </c>
      <c r="G15" s="43">
        <v>146000</v>
      </c>
      <c r="H15" s="111">
        <f t="shared" si="0"/>
        <v>62</v>
      </c>
      <c r="I15" s="105">
        <v>14</v>
      </c>
      <c r="J15" s="105">
        <v>10</v>
      </c>
      <c r="K15" s="64">
        <v>146000</v>
      </c>
      <c r="L15" s="52">
        <f t="shared" si="1"/>
        <v>2.4</v>
      </c>
      <c r="M15" s="54">
        <f t="shared" si="2"/>
        <v>0.8516092956510424</v>
      </c>
      <c r="N15" s="53">
        <f t="shared" si="3"/>
        <v>1.2433495716505218</v>
      </c>
      <c r="O15" s="54">
        <f t="shared" si="4"/>
        <v>1.9482261545966604</v>
      </c>
      <c r="P15" s="55">
        <f t="shared" si="5"/>
        <v>0.3618042911922967</v>
      </c>
      <c r="Q15" s="25"/>
    </row>
    <row r="16" spans="2:17" ht="12" customHeight="1">
      <c r="B16" s="39" t="s">
        <v>11</v>
      </c>
      <c r="C16" s="106">
        <v>55</v>
      </c>
      <c r="D16" s="106">
        <v>52</v>
      </c>
      <c r="E16" s="107">
        <v>36</v>
      </c>
      <c r="F16" s="108">
        <v>10</v>
      </c>
      <c r="G16" s="43">
        <v>149000</v>
      </c>
      <c r="H16" s="111">
        <f t="shared" si="0"/>
        <v>47</v>
      </c>
      <c r="I16" s="105">
        <v>36</v>
      </c>
      <c r="J16" s="105">
        <v>10</v>
      </c>
      <c r="K16" s="64">
        <v>149000</v>
      </c>
      <c r="L16" s="52">
        <f t="shared" si="1"/>
        <v>-0.052</v>
      </c>
      <c r="M16" s="54">
        <f t="shared" si="2"/>
        <v>0.0036174863809869087</v>
      </c>
      <c r="N16" s="53">
        <f t="shared" si="3"/>
        <v>0.005390054707670493</v>
      </c>
      <c r="O16" s="54">
        <f t="shared" si="4"/>
        <v>0.005390054707670494</v>
      </c>
      <c r="P16" s="55">
        <f t="shared" si="5"/>
        <v>1.6091891177914688E-16</v>
      </c>
      <c r="Q16" s="25"/>
    </row>
    <row r="17" spans="2:17" ht="12" customHeight="1">
      <c r="B17" s="39"/>
      <c r="C17" s="40"/>
      <c r="D17" s="40"/>
      <c r="E17" s="42"/>
      <c r="F17" s="42"/>
      <c r="G17" s="43"/>
      <c r="H17" s="68"/>
      <c r="I17" s="68"/>
      <c r="J17" s="68"/>
      <c r="K17" s="64"/>
      <c r="L17" s="52"/>
      <c r="M17" s="52"/>
      <c r="N17" s="56"/>
      <c r="O17" s="56"/>
      <c r="P17" s="55"/>
      <c r="Q17" s="25"/>
    </row>
    <row r="18" spans="2:17" ht="12" customHeight="1">
      <c r="B18" s="44"/>
      <c r="C18" s="45"/>
      <c r="D18" s="45"/>
      <c r="E18" s="45"/>
      <c r="F18" s="45"/>
      <c r="G18" s="61">
        <f>SUM(G5:G16)</f>
        <v>1463000</v>
      </c>
      <c r="H18" s="69"/>
      <c r="I18" s="69"/>
      <c r="J18" s="69"/>
      <c r="K18" s="65">
        <f>SUM(K5:K16)</f>
        <v>1463000</v>
      </c>
      <c r="L18" s="57"/>
      <c r="M18" s="58"/>
      <c r="N18" s="59">
        <f>SUM(N5:N16)</f>
        <v>25.529813933633005</v>
      </c>
      <c r="O18" s="53">
        <f>SUM(O5:O16)</f>
        <v>31.342920868568537</v>
      </c>
      <c r="P18" s="60">
        <f>(O18-N18)/O18</f>
        <v>0.18546793897454086</v>
      </c>
      <c r="Q18" s="25"/>
    </row>
    <row r="19" spans="2:17" ht="12" customHeight="1" thickBot="1">
      <c r="B19" s="46"/>
      <c r="C19" s="47"/>
      <c r="D19" s="47"/>
      <c r="E19" s="47"/>
      <c r="F19" s="47"/>
      <c r="G19" s="48"/>
      <c r="H19" s="70"/>
      <c r="I19" s="70"/>
      <c r="J19" s="70"/>
      <c r="K19" s="66"/>
      <c r="L19" s="49"/>
      <c r="M19" s="49"/>
      <c r="N19" s="50"/>
      <c r="O19" s="50"/>
      <c r="P19" s="51"/>
      <c r="Q19" s="25"/>
    </row>
    <row r="20" spans="2:17" ht="12.75">
      <c r="B20" s="10"/>
      <c r="C20" s="3"/>
      <c r="D20" s="3"/>
      <c r="E20" s="3"/>
      <c r="F20" s="3"/>
      <c r="G20" s="20"/>
      <c r="H20" s="20"/>
      <c r="I20" s="20"/>
      <c r="J20" s="20"/>
      <c r="K20" s="20"/>
      <c r="L20" s="11"/>
      <c r="M20" s="26"/>
      <c r="N20" s="26"/>
      <c r="O20" s="26"/>
      <c r="P20" s="27"/>
      <c r="Q20" s="25"/>
    </row>
    <row r="21" spans="2:17" s="13" customFormat="1" ht="12.75">
      <c r="B21" s="26"/>
      <c r="C21" s="28"/>
      <c r="D21" s="25"/>
      <c r="E21" s="28"/>
      <c r="F21" s="28"/>
      <c r="G21" s="29"/>
      <c r="H21" s="29"/>
      <c r="I21" s="29"/>
      <c r="J21" s="29"/>
      <c r="K21" s="29"/>
      <c r="L21" s="28"/>
      <c r="M21" s="28"/>
      <c r="N21" s="28"/>
      <c r="O21" s="28"/>
      <c r="P21" s="27"/>
      <c r="Q21" s="28"/>
    </row>
    <row r="22" spans="2:17" s="13" customFormat="1" ht="12.75">
      <c r="B22" s="26"/>
      <c r="C22" s="28"/>
      <c r="D22" s="25"/>
      <c r="E22" s="28"/>
      <c r="F22" s="28"/>
      <c r="G22" s="29"/>
      <c r="H22" s="29"/>
      <c r="I22" s="29"/>
      <c r="J22" s="29"/>
      <c r="K22" s="29"/>
      <c r="L22" s="28"/>
      <c r="M22" s="28"/>
      <c r="N22" s="28"/>
      <c r="O22" s="28"/>
      <c r="P22" s="27"/>
      <c r="Q22" s="28"/>
    </row>
    <row r="23" spans="2:17" s="13" customFormat="1" ht="12.75">
      <c r="B23" s="26"/>
      <c r="C23" s="28"/>
      <c r="D23" s="25"/>
      <c r="E23" s="28"/>
      <c r="F23" s="28"/>
      <c r="G23" s="29"/>
      <c r="H23" s="29"/>
      <c r="I23" s="29"/>
      <c r="J23" s="29"/>
      <c r="K23" s="81"/>
      <c r="L23" s="28"/>
      <c r="M23" s="28"/>
      <c r="N23" s="28"/>
      <c r="O23" s="28"/>
      <c r="P23" s="27"/>
      <c r="Q23" s="28"/>
    </row>
    <row r="24" spans="2:17" s="13" customFormat="1" ht="12.75">
      <c r="B24" s="26"/>
      <c r="C24" s="28"/>
      <c r="D24" s="25"/>
      <c r="E24" s="28"/>
      <c r="F24" s="28"/>
      <c r="G24" s="29"/>
      <c r="H24" s="29"/>
      <c r="I24" s="29"/>
      <c r="J24" s="29"/>
      <c r="K24" s="29"/>
      <c r="L24" s="28"/>
      <c r="M24" s="28"/>
      <c r="N24" s="28"/>
      <c r="O24" s="28"/>
      <c r="P24" s="27"/>
      <c r="Q24" s="28"/>
    </row>
    <row r="25" spans="2:17" s="13" customFormat="1" ht="12.75">
      <c r="B25" s="26"/>
      <c r="C25" s="28"/>
      <c r="D25" s="25"/>
      <c r="E25" s="28"/>
      <c r="F25" s="28"/>
      <c r="G25" s="29"/>
      <c r="H25" s="29"/>
      <c r="I25" s="29"/>
      <c r="J25" s="29"/>
      <c r="K25" s="29"/>
      <c r="L25" s="28"/>
      <c r="M25" s="28"/>
      <c r="N25" s="28"/>
      <c r="O25" s="28"/>
      <c r="P25" s="27"/>
      <c r="Q25" s="28"/>
    </row>
    <row r="26" spans="2:17" s="13" customFormat="1" ht="12.75">
      <c r="B26" s="26"/>
      <c r="C26" s="28"/>
      <c r="D26" s="25"/>
      <c r="E26" s="28"/>
      <c r="F26" s="28"/>
      <c r="G26" s="29"/>
      <c r="H26" s="29"/>
      <c r="I26" s="29"/>
      <c r="J26" s="29"/>
      <c r="K26" s="29"/>
      <c r="L26" s="28"/>
      <c r="M26" s="28"/>
      <c r="N26" s="28"/>
      <c r="O26" s="28"/>
      <c r="P26" s="27"/>
      <c r="Q26" s="28"/>
    </row>
    <row r="27" spans="2:17" s="13" customFormat="1" ht="12.75">
      <c r="B27" s="26"/>
      <c r="C27" s="28"/>
      <c r="D27" s="25"/>
      <c r="E27" s="28"/>
      <c r="F27" s="28"/>
      <c r="G27" s="29"/>
      <c r="H27" s="29"/>
      <c r="I27" s="29"/>
      <c r="J27" s="29"/>
      <c r="K27" s="29"/>
      <c r="L27" s="28"/>
      <c r="M27" s="28"/>
      <c r="N27" s="28"/>
      <c r="O27" s="28"/>
      <c r="P27" s="27"/>
      <c r="Q27" s="28"/>
    </row>
    <row r="28" spans="2:17" s="13" customFormat="1" ht="12.75">
      <c r="B28" s="26"/>
      <c r="C28" s="28"/>
      <c r="D28" s="25"/>
      <c r="E28" s="28"/>
      <c r="F28" s="28"/>
      <c r="G28" s="29"/>
      <c r="H28" s="29"/>
      <c r="I28" s="29"/>
      <c r="J28" s="29"/>
      <c r="K28" s="29"/>
      <c r="L28" s="28"/>
      <c r="M28" s="28"/>
      <c r="N28" s="28"/>
      <c r="O28" s="28"/>
      <c r="P28" s="27"/>
      <c r="Q28" s="28"/>
    </row>
    <row r="29" spans="2:17" s="13" customFormat="1" ht="12.75">
      <c r="B29" s="26"/>
      <c r="C29" s="28"/>
      <c r="D29" s="25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7"/>
      <c r="Q29" s="28"/>
    </row>
    <row r="30" spans="2:17" s="13" customFormat="1" ht="12.75">
      <c r="B30" s="26"/>
      <c r="C30" s="28"/>
      <c r="D30" s="25"/>
      <c r="E30" s="28"/>
      <c r="F30" s="28"/>
      <c r="G30" s="29"/>
      <c r="H30" s="29"/>
      <c r="I30" s="29"/>
      <c r="J30" s="29"/>
      <c r="K30" s="29"/>
      <c r="L30" s="28"/>
      <c r="M30" s="28"/>
      <c r="N30" s="28"/>
      <c r="O30" s="28"/>
      <c r="P30" s="27"/>
      <c r="Q30" s="28"/>
    </row>
    <row r="31" spans="2:17" s="13" customFormat="1" ht="12.75">
      <c r="B31" s="26"/>
      <c r="C31" s="28"/>
      <c r="D31" s="25"/>
      <c r="E31" s="28"/>
      <c r="F31" s="28"/>
      <c r="G31" s="29"/>
      <c r="H31" s="29"/>
      <c r="I31" s="29"/>
      <c r="J31" s="29"/>
      <c r="K31" s="29"/>
      <c r="L31" s="28"/>
      <c r="M31" s="28"/>
      <c r="N31" s="28"/>
      <c r="O31" s="28"/>
      <c r="P31" s="27"/>
      <c r="Q31" s="28"/>
    </row>
    <row r="32" spans="2:17" s="13" customFormat="1" ht="12.75">
      <c r="B32" s="26"/>
      <c r="C32" s="28"/>
      <c r="D32" s="25"/>
      <c r="E32" s="28"/>
      <c r="F32" s="28"/>
      <c r="G32" s="29"/>
      <c r="H32" s="29"/>
      <c r="I32" s="29"/>
      <c r="J32" s="29"/>
      <c r="K32" s="29"/>
      <c r="L32" s="28"/>
      <c r="M32" s="28"/>
      <c r="N32" s="28"/>
      <c r="O32" s="28"/>
      <c r="P32" s="27"/>
      <c r="Q32" s="28"/>
    </row>
    <row r="33" spans="2:17" s="13" customFormat="1" ht="12.75">
      <c r="B33" s="26"/>
      <c r="C33" s="28"/>
      <c r="D33" s="25"/>
      <c r="E33" s="28"/>
      <c r="F33" s="28"/>
      <c r="G33" s="29"/>
      <c r="H33" s="29"/>
      <c r="I33" s="29"/>
      <c r="J33" s="29"/>
      <c r="K33" s="29"/>
      <c r="L33" s="28"/>
      <c r="M33" s="28"/>
      <c r="N33" s="28"/>
      <c r="O33" s="28"/>
      <c r="P33" s="27"/>
      <c r="Q33" s="28"/>
    </row>
    <row r="34" spans="2:17" s="13" customFormat="1" ht="12.75">
      <c r="B34" s="26"/>
      <c r="C34" s="28"/>
      <c r="D34" s="25"/>
      <c r="E34" s="28"/>
      <c r="F34" s="28"/>
      <c r="G34" s="29"/>
      <c r="H34" s="29"/>
      <c r="I34" s="29"/>
      <c r="J34" s="29"/>
      <c r="K34" s="29"/>
      <c r="L34" s="28"/>
      <c r="M34" s="28"/>
      <c r="N34" s="28"/>
      <c r="O34" s="28"/>
      <c r="P34" s="27"/>
      <c r="Q34" s="28"/>
    </row>
    <row r="35" spans="2:17" s="13" customFormat="1" ht="12.75">
      <c r="B35" s="26"/>
      <c r="C35" s="28"/>
      <c r="D35" s="25"/>
      <c r="E35" s="28"/>
      <c r="F35" s="28"/>
      <c r="G35" s="29"/>
      <c r="H35" s="29"/>
      <c r="I35" s="29"/>
      <c r="J35" s="29"/>
      <c r="K35" s="29"/>
      <c r="L35" s="28"/>
      <c r="M35" s="28"/>
      <c r="N35" s="28"/>
      <c r="O35" s="28"/>
      <c r="P35" s="27"/>
      <c r="Q35" s="28"/>
    </row>
    <row r="36" spans="2:17" s="13" customFormat="1" ht="12.75">
      <c r="B36" s="26"/>
      <c r="C36" s="28"/>
      <c r="D36" s="25"/>
      <c r="E36" s="28"/>
      <c r="F36" s="28"/>
      <c r="G36" s="29"/>
      <c r="H36" s="29"/>
      <c r="I36" s="29"/>
      <c r="J36" s="29"/>
      <c r="K36" s="29"/>
      <c r="L36" s="28"/>
      <c r="M36" s="28"/>
      <c r="N36" s="28"/>
      <c r="O36" s="28"/>
      <c r="P36" s="27"/>
      <c r="Q36" s="28"/>
    </row>
    <row r="37" spans="2:17" ht="12.75">
      <c r="B37" s="26"/>
      <c r="D37" s="25"/>
      <c r="E37" s="28"/>
      <c r="F37" s="28"/>
      <c r="G37" s="29"/>
      <c r="H37" s="29"/>
      <c r="I37" s="29"/>
      <c r="J37" s="29"/>
      <c r="K37" s="29"/>
      <c r="L37" s="28"/>
      <c r="M37" s="28"/>
      <c r="N37" s="28"/>
      <c r="O37" s="28"/>
      <c r="P37" s="27"/>
      <c r="Q37" s="28"/>
    </row>
    <row r="38" spans="2:17" ht="12.75">
      <c r="B38" s="26"/>
      <c r="C38" s="28"/>
      <c r="E38" s="28"/>
      <c r="F38" s="28"/>
      <c r="G38" s="29"/>
      <c r="H38" s="29"/>
      <c r="I38" s="29"/>
      <c r="J38" s="29"/>
      <c r="K38" s="29"/>
      <c r="L38" s="28"/>
      <c r="M38" s="28"/>
      <c r="N38" s="28"/>
      <c r="O38" s="28"/>
      <c r="P38" s="16"/>
      <c r="Q38" s="28"/>
    </row>
    <row r="39" spans="2:17" ht="12.75">
      <c r="B39" s="26"/>
      <c r="C39" s="28"/>
      <c r="D39" s="25"/>
      <c r="E39" s="28"/>
      <c r="F39" s="28"/>
      <c r="G39" s="29"/>
      <c r="H39" s="29"/>
      <c r="I39" s="29"/>
      <c r="J39" s="29"/>
      <c r="K39" s="29"/>
      <c r="L39" s="28"/>
      <c r="M39" s="28"/>
      <c r="N39" s="28"/>
      <c r="O39" s="28"/>
      <c r="P39" s="27"/>
      <c r="Q39" s="28"/>
    </row>
    <row r="40" spans="2:17" ht="12.75">
      <c r="B40" s="26"/>
      <c r="C40" s="28"/>
      <c r="D40" s="25"/>
      <c r="E40" s="28"/>
      <c r="F40" s="28"/>
      <c r="G40" s="29"/>
      <c r="H40" s="29"/>
      <c r="I40" s="29"/>
      <c r="J40" s="29"/>
      <c r="K40" s="29"/>
      <c r="L40" s="28"/>
      <c r="M40" s="28"/>
      <c r="N40" s="28"/>
      <c r="O40" s="28"/>
      <c r="P40" s="27"/>
      <c r="Q40" s="28"/>
    </row>
    <row r="41" spans="2:17" ht="12.75">
      <c r="B41" s="26"/>
      <c r="C41" s="28"/>
      <c r="D41" s="25"/>
      <c r="E41" s="28"/>
      <c r="F41" s="28"/>
      <c r="G41" s="29"/>
      <c r="H41" s="29"/>
      <c r="I41" s="29"/>
      <c r="J41" s="29"/>
      <c r="K41" s="29"/>
      <c r="L41" s="28"/>
      <c r="M41" s="28"/>
      <c r="N41" s="28"/>
      <c r="O41" s="28"/>
      <c r="P41" s="27"/>
      <c r="Q41" s="28"/>
    </row>
    <row r="42" spans="2:17" ht="12.75">
      <c r="B42" s="9"/>
      <c r="C42"/>
      <c r="D42" s="1"/>
      <c r="E42"/>
      <c r="F42"/>
      <c r="G42" s="21"/>
      <c r="H42" s="21"/>
      <c r="I42" s="21"/>
      <c r="J42" s="21"/>
      <c r="K42" s="21"/>
      <c r="L42"/>
      <c r="M42"/>
      <c r="N42"/>
      <c r="O42"/>
      <c r="Q42"/>
    </row>
    <row r="43" spans="2:17" ht="12.75">
      <c r="B43" s="9"/>
      <c r="C43"/>
      <c r="D43" s="1"/>
      <c r="E43"/>
      <c r="F43"/>
      <c r="G43" s="21"/>
      <c r="H43" s="21"/>
      <c r="I43" s="21"/>
      <c r="J43" s="21"/>
      <c r="K43" s="21"/>
      <c r="L43"/>
      <c r="M43"/>
      <c r="N43"/>
      <c r="O43"/>
      <c r="Q43"/>
    </row>
    <row r="44" spans="2:17" ht="12.75">
      <c r="B44" s="9"/>
      <c r="C44"/>
      <c r="D44" s="1"/>
      <c r="E44"/>
      <c r="F44"/>
      <c r="G44" s="21"/>
      <c r="H44" s="21"/>
      <c r="I44" s="21"/>
      <c r="J44" s="21"/>
      <c r="K44" s="21"/>
      <c r="L44"/>
      <c r="M44"/>
      <c r="N44"/>
      <c r="O44"/>
      <c r="Q44"/>
    </row>
    <row r="47" spans="3:11" ht="12.75">
      <c r="C47" s="6"/>
      <c r="D47" s="3"/>
      <c r="E47" s="4"/>
      <c r="F47" s="4"/>
      <c r="G47" s="22"/>
      <c r="H47" s="22"/>
      <c r="I47" s="22"/>
      <c r="J47" s="22"/>
      <c r="K47" s="22"/>
    </row>
    <row r="48" spans="3:11" ht="12.75">
      <c r="C48" s="6"/>
      <c r="D48" s="3"/>
      <c r="E48" s="4"/>
      <c r="F48" s="4"/>
      <c r="G48" s="22"/>
      <c r="H48" s="22"/>
      <c r="I48" s="22"/>
      <c r="J48" s="22"/>
      <c r="K48" s="22"/>
    </row>
    <row r="49" spans="3:11" ht="12.75">
      <c r="C49" s="6"/>
      <c r="D49" s="3"/>
      <c r="E49" s="4"/>
      <c r="F49" s="4"/>
      <c r="G49" s="22"/>
      <c r="H49" s="22"/>
      <c r="I49" s="22"/>
      <c r="J49" s="22"/>
      <c r="K49" s="22"/>
    </row>
    <row r="50" spans="3:11" ht="12.75">
      <c r="C50" s="6"/>
      <c r="D50" s="3"/>
      <c r="E50" s="4"/>
      <c r="F50" s="4"/>
      <c r="G50" s="22"/>
      <c r="H50" s="22"/>
      <c r="I50" s="22"/>
      <c r="J50" s="22"/>
      <c r="K50" s="22"/>
    </row>
    <row r="51" spans="3:11" ht="12.75">
      <c r="C51" s="6"/>
      <c r="D51" s="3"/>
      <c r="E51" s="4"/>
      <c r="F51" s="4"/>
      <c r="G51" s="22"/>
      <c r="H51" s="22"/>
      <c r="I51" s="22"/>
      <c r="J51" s="22"/>
      <c r="K51" s="22"/>
    </row>
    <row r="52" spans="3:11" ht="12.75">
      <c r="C52" s="6"/>
      <c r="D52" s="3"/>
      <c r="E52" s="4"/>
      <c r="F52" s="4"/>
      <c r="G52" s="22"/>
      <c r="H52" s="22"/>
      <c r="I52" s="22"/>
      <c r="J52" s="22"/>
      <c r="K52" s="22"/>
    </row>
    <row r="53" spans="3:11" ht="12.75">
      <c r="C53" s="6"/>
      <c r="D53" s="3"/>
      <c r="E53" s="4"/>
      <c r="F53" s="4"/>
      <c r="G53" s="22"/>
      <c r="H53" s="22"/>
      <c r="I53" s="22"/>
      <c r="J53" s="22"/>
      <c r="K53" s="22"/>
    </row>
    <row r="54" spans="3:11" ht="12.75">
      <c r="C54" s="6"/>
      <c r="D54" s="3"/>
      <c r="E54" s="4"/>
      <c r="F54" s="4"/>
      <c r="G54" s="22"/>
      <c r="H54" s="22"/>
      <c r="I54" s="22"/>
      <c r="J54" s="22"/>
      <c r="K54" s="22"/>
    </row>
    <row r="55" spans="3:11" ht="12.75">
      <c r="C55" s="6"/>
      <c r="D55" s="3"/>
      <c r="E55" s="4"/>
      <c r="F55" s="4"/>
      <c r="G55" s="22"/>
      <c r="H55" s="22"/>
      <c r="I55" s="22"/>
      <c r="J55" s="22"/>
      <c r="K55" s="22"/>
    </row>
    <row r="56" spans="3:11" ht="12.75">
      <c r="C56" s="6"/>
      <c r="D56" s="3"/>
      <c r="E56" s="4"/>
      <c r="F56" s="4"/>
      <c r="G56" s="22"/>
      <c r="H56" s="22"/>
      <c r="I56" s="22"/>
      <c r="J56" s="22"/>
      <c r="K56" s="22"/>
    </row>
    <row r="57" spans="3:11" ht="12.75">
      <c r="C57" s="6"/>
      <c r="D57" s="3"/>
      <c r="E57" s="4"/>
      <c r="F57" s="4"/>
      <c r="G57" s="22"/>
      <c r="H57" s="22"/>
      <c r="I57" s="22"/>
      <c r="J57" s="22"/>
      <c r="K57" s="22"/>
    </row>
    <row r="58" spans="3:11" ht="12.75">
      <c r="C58" s="6"/>
      <c r="D58" s="3"/>
      <c r="E58" s="4"/>
      <c r="F58" s="4"/>
      <c r="G58" s="22"/>
      <c r="H58" s="22"/>
      <c r="I58" s="22"/>
      <c r="J58" s="22"/>
      <c r="K58" s="22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B1:S58"/>
  <sheetViews>
    <sheetView tabSelected="1" zoomScale="80" zoomScaleNormal="80" workbookViewId="0" topLeftCell="A1">
      <selection activeCell="L28" sqref="L28"/>
    </sheetView>
  </sheetViews>
  <sheetFormatPr defaultColWidth="9.140625" defaultRowHeight="12.75"/>
  <cols>
    <col min="1" max="1" width="2.00390625" style="0" customWidth="1"/>
    <col min="2" max="2" width="9.140625" style="2" customWidth="1"/>
    <col min="3" max="3" width="11.00390625" style="2" customWidth="1"/>
    <col min="4" max="4" width="11.7109375" style="2" customWidth="1"/>
    <col min="5" max="5" width="12.28125" style="2" customWidth="1"/>
    <col min="6" max="6" width="10.8515625" style="2" customWidth="1"/>
    <col min="7" max="8" width="11.8515625" style="23" customWidth="1"/>
    <col min="9" max="9" width="11.140625" style="23" customWidth="1"/>
    <col min="10" max="10" width="9.28125" style="23" customWidth="1"/>
    <col min="11" max="11" width="11.7109375" style="23" customWidth="1"/>
    <col min="12" max="12" width="10.8515625" style="5" customWidth="1"/>
    <col min="13" max="13" width="11.28125" style="9" customWidth="1"/>
    <col min="14" max="14" width="9.7109375" style="9" customWidth="1"/>
    <col min="15" max="15" width="10.140625" style="9" customWidth="1"/>
    <col min="16" max="16" width="10.28125" style="18" customWidth="1"/>
    <col min="17" max="17" width="8.8515625" style="1" customWidth="1"/>
  </cols>
  <sheetData>
    <row r="1" spans="2:12" ht="20.25">
      <c r="B1" s="8" t="s">
        <v>37</v>
      </c>
      <c r="C1" s="10"/>
      <c r="D1" s="10"/>
      <c r="E1" s="10"/>
      <c r="F1" s="10"/>
      <c r="G1" s="19"/>
      <c r="H1" s="19"/>
      <c r="I1" s="19"/>
      <c r="J1" s="19"/>
      <c r="K1" s="19"/>
      <c r="L1" s="12"/>
    </row>
    <row r="2" spans="2:12" ht="12" customHeight="1" thickBot="1">
      <c r="B2" s="8"/>
      <c r="C2" s="10"/>
      <c r="D2" s="10"/>
      <c r="E2" s="10"/>
      <c r="F2" s="10"/>
      <c r="G2" s="19"/>
      <c r="H2" s="19"/>
      <c r="I2" s="19"/>
      <c r="J2" s="19"/>
      <c r="K2" s="19"/>
      <c r="L2" s="12"/>
    </row>
    <row r="3" spans="2:17" s="13" customFormat="1" ht="71.25" customHeight="1" thickBot="1">
      <c r="B3" s="96" t="s">
        <v>40</v>
      </c>
      <c r="C3" s="96" t="s">
        <v>41</v>
      </c>
      <c r="D3" s="96" t="s">
        <v>59</v>
      </c>
      <c r="E3" s="96" t="s">
        <v>38</v>
      </c>
      <c r="F3" s="96" t="s">
        <v>39</v>
      </c>
      <c r="G3" s="97" t="s">
        <v>61</v>
      </c>
      <c r="H3" s="100" t="s">
        <v>55</v>
      </c>
      <c r="I3" s="93" t="s">
        <v>58</v>
      </c>
      <c r="J3" s="94" t="s">
        <v>34</v>
      </c>
      <c r="K3" s="95" t="s">
        <v>60</v>
      </c>
      <c r="L3" s="98" t="s">
        <v>42</v>
      </c>
      <c r="M3" s="98" t="s">
        <v>56</v>
      </c>
      <c r="N3" s="99" t="s">
        <v>43</v>
      </c>
      <c r="O3" s="102" t="s">
        <v>44</v>
      </c>
      <c r="P3" s="103" t="s">
        <v>57</v>
      </c>
      <c r="Q3" s="24"/>
    </row>
    <row r="4" spans="2:19" ht="12" customHeight="1">
      <c r="B4" s="34"/>
      <c r="C4" s="34"/>
      <c r="D4" s="34"/>
      <c r="E4" s="34"/>
      <c r="F4" s="34"/>
      <c r="G4" s="35"/>
      <c r="H4" s="101"/>
      <c r="I4" s="63"/>
      <c r="J4" s="35"/>
      <c r="K4" s="35"/>
      <c r="L4" s="36"/>
      <c r="M4" s="36"/>
      <c r="N4" s="37"/>
      <c r="O4" s="37"/>
      <c r="P4" s="38"/>
      <c r="Q4" s="24"/>
      <c r="S4" s="15"/>
    </row>
    <row r="5" spans="2:17" ht="12" customHeight="1">
      <c r="B5" s="39" t="s">
        <v>0</v>
      </c>
      <c r="C5" s="40">
        <v>57</v>
      </c>
      <c r="D5" s="40">
        <v>56</v>
      </c>
      <c r="E5" s="41">
        <v>36</v>
      </c>
      <c r="F5" s="42">
        <v>10</v>
      </c>
      <c r="G5" s="43">
        <v>128000</v>
      </c>
      <c r="H5" s="40">
        <v>56</v>
      </c>
      <c r="I5" s="41">
        <v>36</v>
      </c>
      <c r="J5" s="42">
        <v>10</v>
      </c>
      <c r="K5" s="43">
        <v>128000</v>
      </c>
      <c r="L5" s="52">
        <f aca="true" t="shared" si="0" ref="L5:L16">ROUND(logvv(C5,H5,I5,J5),2-1-INT(LOG10(ABS(logvv(C5,H5,I5,J5)))))</f>
        <v>0.31</v>
      </c>
      <c r="M5" s="54">
        <f>100000*risk(C5,H5,I5,J5)</f>
        <v>0.01013301355944149</v>
      </c>
      <c r="N5" s="53">
        <f>K5*M5/100000</f>
        <v>0.012970257356085105</v>
      </c>
      <c r="O5" s="54">
        <f>G5*risk(C5,D5,E5,F5)</f>
        <v>0.012970257356085107</v>
      </c>
      <c r="P5" s="55">
        <f>(O5-N5)/O5</f>
        <v>1.3374626488524893E-16</v>
      </c>
      <c r="Q5" s="24"/>
    </row>
    <row r="6" spans="2:17" ht="12" customHeight="1">
      <c r="B6" s="39" t="s">
        <v>1</v>
      </c>
      <c r="C6" s="40">
        <v>55</v>
      </c>
      <c r="D6" s="40">
        <v>53</v>
      </c>
      <c r="E6" s="41">
        <v>36</v>
      </c>
      <c r="F6" s="42">
        <v>10</v>
      </c>
      <c r="G6" s="43">
        <v>132000</v>
      </c>
      <c r="H6" s="40">
        <v>53</v>
      </c>
      <c r="I6" s="41">
        <v>36</v>
      </c>
      <c r="J6" s="42">
        <v>10</v>
      </c>
      <c r="K6" s="43">
        <v>132000</v>
      </c>
      <c r="L6" s="52">
        <f t="shared" si="0"/>
        <v>-0.052</v>
      </c>
      <c r="M6" s="54">
        <f aca="true" t="shared" si="1" ref="M6:M16">100000*risk(C6,H6,I6,J6)</f>
        <v>0.0036174863809869087</v>
      </c>
      <c r="N6" s="53">
        <f aca="true" t="shared" si="2" ref="N6:N16">K6*M6/100000</f>
        <v>0.00477508202290272</v>
      </c>
      <c r="O6" s="54">
        <f aca="true" t="shared" si="3" ref="O6:O16">G6*risk(C6,D6,E6,F6)</f>
        <v>0.00477508202290272</v>
      </c>
      <c r="P6" s="55">
        <f aca="true" t="shared" si="4" ref="P6:P16">(O6-N6)/O6</f>
        <v>0</v>
      </c>
      <c r="Q6" s="24"/>
    </row>
    <row r="7" spans="2:17" ht="12" customHeight="1">
      <c r="B7" s="39" t="s">
        <v>2</v>
      </c>
      <c r="C7" s="40">
        <v>67</v>
      </c>
      <c r="D7" s="40">
        <v>64</v>
      </c>
      <c r="E7" s="41">
        <v>36</v>
      </c>
      <c r="F7" s="42">
        <v>10</v>
      </c>
      <c r="G7" s="43">
        <v>151000</v>
      </c>
      <c r="H7" s="40">
        <v>64</v>
      </c>
      <c r="I7" s="41">
        <v>36</v>
      </c>
      <c r="J7" s="42">
        <v>10</v>
      </c>
      <c r="K7" s="43">
        <v>151000</v>
      </c>
      <c r="L7" s="52">
        <f t="shared" si="0"/>
        <v>2.2</v>
      </c>
      <c r="M7" s="54">
        <f t="shared" si="1"/>
        <v>0.6491017553911093</v>
      </c>
      <c r="N7" s="53">
        <f t="shared" si="2"/>
        <v>0.980143650640575</v>
      </c>
      <c r="O7" s="54">
        <f t="shared" si="3"/>
        <v>0.980143650640575</v>
      </c>
      <c r="P7" s="55">
        <f t="shared" si="4"/>
        <v>0</v>
      </c>
      <c r="Q7" s="25"/>
    </row>
    <row r="8" spans="2:17" ht="12" customHeight="1">
      <c r="B8" s="39" t="s">
        <v>3</v>
      </c>
      <c r="C8" s="40">
        <v>71</v>
      </c>
      <c r="D8" s="40">
        <v>68</v>
      </c>
      <c r="E8" s="41">
        <v>14</v>
      </c>
      <c r="F8" s="42">
        <v>10</v>
      </c>
      <c r="G8" s="43">
        <v>131000</v>
      </c>
      <c r="H8" s="40">
        <v>68</v>
      </c>
      <c r="I8" s="41">
        <v>14</v>
      </c>
      <c r="J8" s="42">
        <v>10</v>
      </c>
      <c r="K8" s="43">
        <v>131000</v>
      </c>
      <c r="L8" s="52">
        <f t="shared" si="0"/>
        <v>2.9</v>
      </c>
      <c r="M8" s="54">
        <f t="shared" si="1"/>
        <v>1.6383144862795356</v>
      </c>
      <c r="N8" s="53">
        <f t="shared" si="2"/>
        <v>2.1461919770261915</v>
      </c>
      <c r="O8" s="54">
        <f t="shared" si="3"/>
        <v>2.1461919770261915</v>
      </c>
      <c r="P8" s="55">
        <f t="shared" si="4"/>
        <v>0</v>
      </c>
      <c r="Q8" s="25"/>
    </row>
    <row r="9" spans="2:17" ht="12" customHeight="1">
      <c r="B9" s="39" t="s">
        <v>4</v>
      </c>
      <c r="C9" s="40">
        <v>77</v>
      </c>
      <c r="D9" s="40">
        <v>75</v>
      </c>
      <c r="E9" s="41">
        <v>12</v>
      </c>
      <c r="F9" s="42">
        <v>10</v>
      </c>
      <c r="G9" s="43">
        <v>110000</v>
      </c>
      <c r="H9" s="40">
        <v>75</v>
      </c>
      <c r="I9" s="41">
        <v>12</v>
      </c>
      <c r="J9" s="42">
        <v>10</v>
      </c>
      <c r="K9" s="43">
        <v>110000</v>
      </c>
      <c r="L9" s="52">
        <f t="shared" si="0"/>
        <v>3.8</v>
      </c>
      <c r="M9" s="54">
        <f t="shared" si="1"/>
        <v>3.4655509933376116</v>
      </c>
      <c r="N9" s="53">
        <f t="shared" si="2"/>
        <v>3.8121060926713732</v>
      </c>
      <c r="O9" s="54">
        <f t="shared" si="3"/>
        <v>3.812106092671373</v>
      </c>
      <c r="P9" s="55">
        <f t="shared" si="4"/>
        <v>-1.1649445189991093E-16</v>
      </c>
      <c r="Q9" s="25"/>
    </row>
    <row r="10" spans="2:17" ht="12" customHeight="1">
      <c r="B10" s="39" t="s">
        <v>5</v>
      </c>
      <c r="C10" s="40">
        <v>84</v>
      </c>
      <c r="D10" s="40">
        <v>82</v>
      </c>
      <c r="E10" s="41">
        <v>12</v>
      </c>
      <c r="F10" s="42">
        <v>10</v>
      </c>
      <c r="G10" s="43">
        <v>105000</v>
      </c>
      <c r="H10" s="40">
        <v>82</v>
      </c>
      <c r="I10" s="41">
        <v>12</v>
      </c>
      <c r="J10" s="42">
        <v>10</v>
      </c>
      <c r="K10" s="43">
        <v>105000</v>
      </c>
      <c r="L10" s="52">
        <f t="shared" si="0"/>
        <v>4.5</v>
      </c>
      <c r="M10" s="54">
        <f t="shared" si="1"/>
        <v>4.755101830534853</v>
      </c>
      <c r="N10" s="53">
        <f t="shared" si="2"/>
        <v>4.992856922061596</v>
      </c>
      <c r="O10" s="54">
        <f t="shared" si="3"/>
        <v>4.992856922061597</v>
      </c>
      <c r="P10" s="55">
        <f t="shared" si="4"/>
        <v>1.778898201099238E-16</v>
      </c>
      <c r="Q10" s="25"/>
    </row>
    <row r="11" spans="2:17" ht="12" customHeight="1">
      <c r="B11" s="39" t="s">
        <v>6</v>
      </c>
      <c r="C11" s="40">
        <v>85</v>
      </c>
      <c r="D11" s="40">
        <v>82</v>
      </c>
      <c r="E11" s="41">
        <v>10</v>
      </c>
      <c r="F11" s="42">
        <v>10</v>
      </c>
      <c r="G11" s="43">
        <v>97000</v>
      </c>
      <c r="H11" s="40">
        <v>82</v>
      </c>
      <c r="I11" s="41">
        <v>10</v>
      </c>
      <c r="J11" s="42">
        <v>10</v>
      </c>
      <c r="K11" s="43">
        <v>97000</v>
      </c>
      <c r="L11" s="52">
        <f t="shared" si="0"/>
        <v>4.4</v>
      </c>
      <c r="M11" s="54">
        <f t="shared" si="1"/>
        <v>4.533669580525066</v>
      </c>
      <c r="N11" s="53">
        <f t="shared" si="2"/>
        <v>4.397659493109313</v>
      </c>
      <c r="O11" s="54">
        <f t="shared" si="3"/>
        <v>4.397659493109313</v>
      </c>
      <c r="P11" s="55">
        <f t="shared" si="4"/>
        <v>0</v>
      </c>
      <c r="Q11" s="25"/>
    </row>
    <row r="12" spans="2:17" ht="12" customHeight="1">
      <c r="B12" s="39" t="s">
        <v>7</v>
      </c>
      <c r="C12" s="40">
        <v>84</v>
      </c>
      <c r="D12" s="40">
        <v>80</v>
      </c>
      <c r="E12" s="41">
        <v>10</v>
      </c>
      <c r="F12" s="42">
        <v>10</v>
      </c>
      <c r="G12" s="43">
        <v>88000</v>
      </c>
      <c r="H12" s="40">
        <v>80</v>
      </c>
      <c r="I12" s="41">
        <v>10</v>
      </c>
      <c r="J12" s="42">
        <v>10</v>
      </c>
      <c r="K12" s="43">
        <v>88000</v>
      </c>
      <c r="L12" s="52">
        <f t="shared" si="0"/>
        <v>4.3</v>
      </c>
      <c r="M12" s="54">
        <f t="shared" si="1"/>
        <v>4.3216645970959195</v>
      </c>
      <c r="N12" s="53">
        <f t="shared" si="2"/>
        <v>3.803064845444409</v>
      </c>
      <c r="O12" s="54">
        <f t="shared" si="3"/>
        <v>3.8030648454444096</v>
      </c>
      <c r="P12" s="55">
        <f t="shared" si="4"/>
        <v>1.1677140093522866E-16</v>
      </c>
      <c r="Q12" s="25"/>
    </row>
    <row r="13" spans="2:17" ht="12" customHeight="1">
      <c r="B13" s="39" t="s">
        <v>8</v>
      </c>
      <c r="C13" s="40">
        <v>81</v>
      </c>
      <c r="D13" s="40">
        <v>78</v>
      </c>
      <c r="E13" s="41">
        <v>12</v>
      </c>
      <c r="F13" s="42">
        <v>10</v>
      </c>
      <c r="G13" s="43">
        <v>99000</v>
      </c>
      <c r="H13" s="40">
        <v>78</v>
      </c>
      <c r="I13" s="41">
        <v>12</v>
      </c>
      <c r="J13" s="42">
        <v>10</v>
      </c>
      <c r="K13" s="43">
        <v>99000</v>
      </c>
      <c r="L13" s="52">
        <f t="shared" si="0"/>
        <v>4.2</v>
      </c>
      <c r="M13" s="54">
        <f t="shared" si="1"/>
        <v>4.236722866930824</v>
      </c>
      <c r="N13" s="53">
        <f t="shared" si="2"/>
        <v>4.194355638261516</v>
      </c>
      <c r="O13" s="54">
        <f t="shared" si="3"/>
        <v>4.194355638261516</v>
      </c>
      <c r="P13" s="55">
        <f t="shared" si="4"/>
        <v>0</v>
      </c>
      <c r="Q13" s="25"/>
    </row>
    <row r="14" spans="2:17" ht="12" customHeight="1">
      <c r="B14" s="39" t="s">
        <v>9</v>
      </c>
      <c r="C14" s="40">
        <v>79</v>
      </c>
      <c r="D14" s="40">
        <v>77</v>
      </c>
      <c r="E14" s="41">
        <v>12</v>
      </c>
      <c r="F14" s="42">
        <v>10</v>
      </c>
      <c r="G14" s="43">
        <v>127000</v>
      </c>
      <c r="H14" s="40">
        <v>77</v>
      </c>
      <c r="I14" s="41">
        <v>12</v>
      </c>
      <c r="J14" s="42">
        <v>10</v>
      </c>
      <c r="K14" s="43">
        <v>127000</v>
      </c>
      <c r="L14" s="52">
        <f t="shared" si="0"/>
        <v>4</v>
      </c>
      <c r="M14" s="54">
        <f t="shared" si="1"/>
        <v>3.9725832288742047</v>
      </c>
      <c r="N14" s="53">
        <f t="shared" si="2"/>
        <v>5.045180700670239</v>
      </c>
      <c r="O14" s="54">
        <f t="shared" si="3"/>
        <v>5.045180700670239</v>
      </c>
      <c r="P14" s="55">
        <f t="shared" si="4"/>
        <v>0</v>
      </c>
      <c r="Q14" s="25"/>
    </row>
    <row r="15" spans="2:17" ht="12" customHeight="1">
      <c r="B15" s="39" t="s">
        <v>10</v>
      </c>
      <c r="C15" s="40">
        <v>70</v>
      </c>
      <c r="D15" s="40">
        <v>67</v>
      </c>
      <c r="E15" s="41">
        <v>14</v>
      </c>
      <c r="F15" s="42">
        <v>10</v>
      </c>
      <c r="G15" s="43">
        <v>146000</v>
      </c>
      <c r="H15" s="40">
        <v>67</v>
      </c>
      <c r="I15" s="41">
        <v>14</v>
      </c>
      <c r="J15" s="42">
        <v>10</v>
      </c>
      <c r="K15" s="43">
        <v>146000</v>
      </c>
      <c r="L15" s="52">
        <f t="shared" si="0"/>
        <v>2.7</v>
      </c>
      <c r="M15" s="54">
        <f t="shared" si="1"/>
        <v>1.3344014757511373</v>
      </c>
      <c r="N15" s="53">
        <f t="shared" si="2"/>
        <v>1.9482261545966606</v>
      </c>
      <c r="O15" s="54">
        <f t="shared" si="3"/>
        <v>1.9482261545966604</v>
      </c>
      <c r="P15" s="55">
        <f t="shared" si="4"/>
        <v>-1.1397270506873009E-16</v>
      </c>
      <c r="Q15" s="25"/>
    </row>
    <row r="16" spans="2:17" ht="12" customHeight="1">
      <c r="B16" s="39" t="s">
        <v>11</v>
      </c>
      <c r="C16" s="40">
        <v>55</v>
      </c>
      <c r="D16" s="40">
        <v>52</v>
      </c>
      <c r="E16" s="41">
        <v>36</v>
      </c>
      <c r="F16" s="42">
        <v>10</v>
      </c>
      <c r="G16" s="43">
        <v>149000</v>
      </c>
      <c r="H16" s="40">
        <v>52</v>
      </c>
      <c r="I16" s="41">
        <v>36</v>
      </c>
      <c r="J16" s="42">
        <v>10</v>
      </c>
      <c r="K16" s="43">
        <v>149000</v>
      </c>
      <c r="L16" s="52">
        <f t="shared" si="0"/>
        <v>-0.052</v>
      </c>
      <c r="M16" s="54">
        <f t="shared" si="1"/>
        <v>0.0036174863809869087</v>
      </c>
      <c r="N16" s="53">
        <f t="shared" si="2"/>
        <v>0.005390054707670493</v>
      </c>
      <c r="O16" s="54">
        <f t="shared" si="3"/>
        <v>0.005390054707670494</v>
      </c>
      <c r="P16" s="55">
        <f t="shared" si="4"/>
        <v>1.6091891177914688E-16</v>
      </c>
      <c r="Q16" s="25"/>
    </row>
    <row r="17" spans="2:17" ht="12" customHeight="1">
      <c r="B17" s="39"/>
      <c r="C17" s="40"/>
      <c r="D17" s="40"/>
      <c r="E17" s="42"/>
      <c r="F17" s="42"/>
      <c r="G17" s="43"/>
      <c r="H17" s="68"/>
      <c r="I17" s="64"/>
      <c r="J17" s="43"/>
      <c r="K17" s="43"/>
      <c r="L17" s="52"/>
      <c r="M17" s="52"/>
      <c r="N17" s="56"/>
      <c r="O17" s="56"/>
      <c r="P17" s="55"/>
      <c r="Q17" s="25"/>
    </row>
    <row r="18" spans="2:17" ht="12" customHeight="1">
      <c r="B18" s="44"/>
      <c r="C18" s="45"/>
      <c r="D18" s="45"/>
      <c r="E18" s="45"/>
      <c r="F18" s="45"/>
      <c r="G18" s="61">
        <f>SUM(G5:G16)</f>
        <v>1463000</v>
      </c>
      <c r="H18" s="69"/>
      <c r="I18" s="65"/>
      <c r="J18" s="61"/>
      <c r="K18" s="61">
        <f>SUM(K5:K16)</f>
        <v>1463000</v>
      </c>
      <c r="L18" s="57"/>
      <c r="M18" s="58"/>
      <c r="N18" s="59">
        <f>SUM(N5:N16)</f>
        <v>31.342920868568534</v>
      </c>
      <c r="O18" s="53">
        <f>SUM(O5:O16)</f>
        <v>31.342920868568537</v>
      </c>
      <c r="P18" s="60">
        <f>(O18-N18)/O18</f>
        <v>1.1334979575446176E-16</v>
      </c>
      <c r="Q18" s="25"/>
    </row>
    <row r="19" spans="2:17" ht="12" customHeight="1" thickBot="1">
      <c r="B19" s="46"/>
      <c r="C19" s="47"/>
      <c r="D19" s="47"/>
      <c r="E19" s="47"/>
      <c r="F19" s="47"/>
      <c r="G19" s="48"/>
      <c r="H19" s="70"/>
      <c r="I19" s="66"/>
      <c r="J19" s="48"/>
      <c r="K19" s="48"/>
      <c r="L19" s="49"/>
      <c r="M19" s="49"/>
      <c r="N19" s="50"/>
      <c r="O19" s="50"/>
      <c r="P19" s="51"/>
      <c r="Q19" s="25"/>
    </row>
    <row r="20" spans="2:17" ht="12.75">
      <c r="B20" s="10"/>
      <c r="C20" s="3"/>
      <c r="D20" s="3"/>
      <c r="E20" s="3"/>
      <c r="F20" s="3"/>
      <c r="G20" s="20"/>
      <c r="H20" s="20"/>
      <c r="I20" s="20"/>
      <c r="J20" s="20"/>
      <c r="K20" s="20"/>
      <c r="L20" s="11"/>
      <c r="M20" s="26"/>
      <c r="N20" s="26"/>
      <c r="O20" s="26"/>
      <c r="P20" s="27"/>
      <c r="Q20" s="25"/>
    </row>
    <row r="21" spans="2:17" s="13" customFormat="1" ht="12.75">
      <c r="B21" s="26"/>
      <c r="C21" s="28"/>
      <c r="D21" s="25"/>
      <c r="E21" s="28"/>
      <c r="F21" s="28"/>
      <c r="G21" s="29"/>
      <c r="H21" s="29"/>
      <c r="I21" s="29"/>
      <c r="J21" s="29"/>
      <c r="K21" s="29"/>
      <c r="L21" s="28"/>
      <c r="M21" s="28"/>
      <c r="N21" s="28"/>
      <c r="O21" s="28"/>
      <c r="P21" s="27"/>
      <c r="Q21" s="28"/>
    </row>
    <row r="22" spans="2:17" s="13" customFormat="1" ht="12.75">
      <c r="B22" s="26"/>
      <c r="C22" s="28"/>
      <c r="D22" s="25"/>
      <c r="E22" s="28"/>
      <c r="F22" s="28"/>
      <c r="G22" s="29"/>
      <c r="H22" s="29"/>
      <c r="I22" s="29"/>
      <c r="J22" s="29"/>
      <c r="K22" s="29"/>
      <c r="L22" s="28"/>
      <c r="M22" s="28"/>
      <c r="N22" s="28"/>
      <c r="O22" s="28"/>
      <c r="P22" s="27"/>
      <c r="Q22" s="28"/>
    </row>
    <row r="23" spans="2:17" s="13" customFormat="1" ht="12.75">
      <c r="B23" s="26"/>
      <c r="C23" s="28"/>
      <c r="D23" s="25"/>
      <c r="E23" s="28"/>
      <c r="F23" s="28"/>
      <c r="G23" s="29"/>
      <c r="H23" s="29"/>
      <c r="I23" s="29"/>
      <c r="J23" s="29"/>
      <c r="K23" s="29"/>
      <c r="L23" s="28"/>
      <c r="M23" s="28"/>
      <c r="N23" s="28"/>
      <c r="O23" s="28"/>
      <c r="P23" s="27"/>
      <c r="Q23" s="28"/>
    </row>
    <row r="24" spans="2:17" s="13" customFormat="1" ht="12.75">
      <c r="B24" s="26"/>
      <c r="C24" s="28"/>
      <c r="D24" s="25"/>
      <c r="E24" s="28"/>
      <c r="F24" s="28"/>
      <c r="G24" s="29"/>
      <c r="H24" s="29"/>
      <c r="I24" s="29"/>
      <c r="J24" s="29"/>
      <c r="K24" s="29"/>
      <c r="L24" s="28"/>
      <c r="M24" s="28"/>
      <c r="N24" s="28"/>
      <c r="O24" s="28"/>
      <c r="P24" s="27"/>
      <c r="Q24" s="28"/>
    </row>
    <row r="25" spans="2:17" s="13" customFormat="1" ht="12.75">
      <c r="B25" s="26"/>
      <c r="C25" s="28"/>
      <c r="D25" s="25"/>
      <c r="E25" s="28"/>
      <c r="F25" s="28"/>
      <c r="G25" s="29"/>
      <c r="H25" s="29"/>
      <c r="I25" s="29"/>
      <c r="J25" s="29"/>
      <c r="K25" s="29"/>
      <c r="L25" s="28"/>
      <c r="M25" s="28"/>
      <c r="N25" s="28"/>
      <c r="O25" s="28"/>
      <c r="P25" s="27"/>
      <c r="Q25" s="28"/>
    </row>
    <row r="26" spans="2:17" s="13" customFormat="1" ht="12.75">
      <c r="B26" s="26"/>
      <c r="C26" s="28"/>
      <c r="D26" s="25"/>
      <c r="E26" s="28"/>
      <c r="F26" s="28"/>
      <c r="G26" s="29"/>
      <c r="H26" s="29"/>
      <c r="I26" s="29"/>
      <c r="J26" s="29"/>
      <c r="K26" s="29"/>
      <c r="L26" s="28"/>
      <c r="M26" s="28"/>
      <c r="N26" s="28"/>
      <c r="O26" s="28"/>
      <c r="P26" s="27"/>
      <c r="Q26" s="28"/>
    </row>
    <row r="27" spans="2:17" s="13" customFormat="1" ht="12.75">
      <c r="B27" s="26"/>
      <c r="C27" s="28"/>
      <c r="D27" s="25"/>
      <c r="E27" s="28"/>
      <c r="F27" s="28"/>
      <c r="G27" s="29"/>
      <c r="H27" s="29"/>
      <c r="I27" s="29"/>
      <c r="J27" s="29"/>
      <c r="K27" s="29"/>
      <c r="L27" s="28"/>
      <c r="M27" s="28"/>
      <c r="N27" s="28"/>
      <c r="O27" s="28"/>
      <c r="P27" s="27"/>
      <c r="Q27" s="28"/>
    </row>
    <row r="28" spans="2:17" s="13" customFormat="1" ht="12.75">
      <c r="B28" s="26"/>
      <c r="C28" s="28"/>
      <c r="D28" s="25"/>
      <c r="E28" s="28"/>
      <c r="F28" s="28"/>
      <c r="G28" s="29"/>
      <c r="H28" s="29"/>
      <c r="I28" s="29"/>
      <c r="J28" s="29"/>
      <c r="K28" s="29"/>
      <c r="L28" s="28"/>
      <c r="M28" s="28"/>
      <c r="N28" s="28"/>
      <c r="O28" s="28"/>
      <c r="P28" s="27"/>
      <c r="Q28" s="28"/>
    </row>
    <row r="29" spans="2:17" s="13" customFormat="1" ht="12.75">
      <c r="B29" s="26"/>
      <c r="C29" s="28"/>
      <c r="D29" s="25"/>
      <c r="E29" s="28"/>
      <c r="F29" s="28"/>
      <c r="G29" s="29"/>
      <c r="H29" s="29"/>
      <c r="I29" s="29"/>
      <c r="J29" s="29"/>
      <c r="K29" s="29"/>
      <c r="L29" s="28"/>
      <c r="M29" s="28"/>
      <c r="N29" s="28"/>
      <c r="O29" s="28"/>
      <c r="P29" s="27"/>
      <c r="Q29" s="28"/>
    </row>
    <row r="30" spans="2:17" s="13" customFormat="1" ht="12.75">
      <c r="B30" s="26"/>
      <c r="C30" s="28"/>
      <c r="D30" s="25"/>
      <c r="E30" s="28"/>
      <c r="F30" s="28"/>
      <c r="G30" s="29"/>
      <c r="H30" s="29"/>
      <c r="I30" s="29"/>
      <c r="J30" s="29"/>
      <c r="K30" s="29"/>
      <c r="L30" s="28"/>
      <c r="M30" s="28"/>
      <c r="N30" s="28"/>
      <c r="O30" s="28"/>
      <c r="P30" s="27"/>
      <c r="Q30" s="28"/>
    </row>
    <row r="31" spans="2:17" s="13" customFormat="1" ht="12.75">
      <c r="B31" s="26"/>
      <c r="C31" s="28"/>
      <c r="D31" s="25"/>
      <c r="E31" s="28"/>
      <c r="F31" s="28"/>
      <c r="G31" s="29"/>
      <c r="H31" s="29"/>
      <c r="I31" s="29"/>
      <c r="J31" s="29"/>
      <c r="K31" s="29"/>
      <c r="L31" s="28"/>
      <c r="M31" s="28"/>
      <c r="N31" s="28"/>
      <c r="O31" s="28"/>
      <c r="P31" s="27"/>
      <c r="Q31" s="28"/>
    </row>
    <row r="32" spans="2:17" s="13" customFormat="1" ht="12.75">
      <c r="B32" s="26"/>
      <c r="C32" s="28"/>
      <c r="D32" s="25"/>
      <c r="E32" s="28"/>
      <c r="F32" s="28"/>
      <c r="G32" s="29"/>
      <c r="H32" s="29"/>
      <c r="I32" s="29"/>
      <c r="J32" s="29"/>
      <c r="K32" s="29"/>
      <c r="L32" s="28"/>
      <c r="M32" s="28"/>
      <c r="N32" s="28"/>
      <c r="O32" s="28"/>
      <c r="P32" s="27"/>
      <c r="Q32" s="28"/>
    </row>
    <row r="33" spans="2:17" s="13" customFormat="1" ht="12.75">
      <c r="B33" s="26"/>
      <c r="C33" s="28"/>
      <c r="D33" s="25"/>
      <c r="E33" s="28"/>
      <c r="F33" s="28"/>
      <c r="G33" s="29"/>
      <c r="H33" s="29"/>
      <c r="I33" s="29"/>
      <c r="J33" s="29"/>
      <c r="K33" s="29"/>
      <c r="L33" s="28"/>
      <c r="M33" s="28"/>
      <c r="N33" s="28"/>
      <c r="O33" s="28"/>
      <c r="P33" s="27"/>
      <c r="Q33" s="28"/>
    </row>
    <row r="34" spans="2:17" s="13" customFormat="1" ht="12.75">
      <c r="B34" s="26"/>
      <c r="C34" s="28"/>
      <c r="D34" s="25"/>
      <c r="E34" s="28"/>
      <c r="F34" s="28"/>
      <c r="G34" s="29"/>
      <c r="H34" s="29"/>
      <c r="I34" s="29"/>
      <c r="J34" s="29"/>
      <c r="K34" s="29"/>
      <c r="L34" s="28"/>
      <c r="M34" s="28"/>
      <c r="N34" s="28"/>
      <c r="O34" s="28"/>
      <c r="P34" s="27"/>
      <c r="Q34" s="28"/>
    </row>
    <row r="35" spans="2:17" s="13" customFormat="1" ht="12.75">
      <c r="B35" s="26"/>
      <c r="C35" s="28"/>
      <c r="D35" s="25"/>
      <c r="E35" s="28"/>
      <c r="F35" s="28"/>
      <c r="G35" s="29"/>
      <c r="H35" s="29"/>
      <c r="I35" s="29"/>
      <c r="J35" s="29"/>
      <c r="K35" s="29"/>
      <c r="L35" s="28"/>
      <c r="M35" s="28"/>
      <c r="N35" s="28"/>
      <c r="O35" s="28"/>
      <c r="P35" s="27"/>
      <c r="Q35" s="28"/>
    </row>
    <row r="36" spans="2:17" s="13" customFormat="1" ht="12.75">
      <c r="B36" s="26"/>
      <c r="C36" s="28"/>
      <c r="D36" s="25"/>
      <c r="E36" s="28"/>
      <c r="F36" s="28"/>
      <c r="G36" s="29"/>
      <c r="H36" s="29"/>
      <c r="I36" s="29"/>
      <c r="J36" s="29"/>
      <c r="K36" s="29"/>
      <c r="L36" s="28"/>
      <c r="M36" s="28"/>
      <c r="N36" s="28"/>
      <c r="O36" s="28"/>
      <c r="P36" s="27"/>
      <c r="Q36" s="28"/>
    </row>
    <row r="37" spans="2:17" ht="12.75">
      <c r="B37" s="26"/>
      <c r="D37" s="25"/>
      <c r="E37" s="28"/>
      <c r="F37" s="28"/>
      <c r="G37" s="29"/>
      <c r="H37" s="29"/>
      <c r="I37" s="29"/>
      <c r="J37" s="29"/>
      <c r="K37" s="29"/>
      <c r="L37" s="28"/>
      <c r="M37" s="28"/>
      <c r="N37" s="28"/>
      <c r="O37" s="28"/>
      <c r="P37" s="27"/>
      <c r="Q37" s="28"/>
    </row>
    <row r="38" spans="2:17" ht="12.75">
      <c r="B38" s="26"/>
      <c r="C38" s="28"/>
      <c r="E38" s="28"/>
      <c r="F38" s="28"/>
      <c r="G38" s="29"/>
      <c r="H38" s="29"/>
      <c r="I38" s="29"/>
      <c r="J38" s="29"/>
      <c r="K38" s="29"/>
      <c r="L38" s="28"/>
      <c r="M38" s="28"/>
      <c r="N38" s="28"/>
      <c r="O38" s="28"/>
      <c r="P38" s="16"/>
      <c r="Q38" s="28"/>
    </row>
    <row r="39" spans="2:17" ht="12.75">
      <c r="B39" s="26"/>
      <c r="C39" s="28"/>
      <c r="D39" s="25"/>
      <c r="E39" s="28"/>
      <c r="F39" s="28"/>
      <c r="G39" s="29"/>
      <c r="H39" s="29"/>
      <c r="I39" s="29"/>
      <c r="J39" s="29"/>
      <c r="K39" s="29"/>
      <c r="L39" s="28"/>
      <c r="M39" s="28"/>
      <c r="N39" s="28"/>
      <c r="O39" s="28"/>
      <c r="P39" s="27"/>
      <c r="Q39" s="28"/>
    </row>
    <row r="40" spans="2:17" ht="12.75">
      <c r="B40" s="26"/>
      <c r="C40" s="28"/>
      <c r="D40" s="25"/>
      <c r="E40" s="28"/>
      <c r="F40" s="28"/>
      <c r="G40" s="29"/>
      <c r="H40" s="29"/>
      <c r="I40" s="29"/>
      <c r="J40" s="29"/>
      <c r="K40" s="29"/>
      <c r="L40" s="28"/>
      <c r="M40" s="28"/>
      <c r="N40" s="28"/>
      <c r="O40" s="28"/>
      <c r="P40" s="27"/>
      <c r="Q40" s="28"/>
    </row>
    <row r="41" spans="2:17" ht="12.75">
      <c r="B41" s="26"/>
      <c r="C41" s="28"/>
      <c r="D41" s="25"/>
      <c r="E41" s="28"/>
      <c r="F41" s="28"/>
      <c r="G41" s="29"/>
      <c r="H41" s="29"/>
      <c r="I41" s="29"/>
      <c r="J41" s="29"/>
      <c r="K41" s="29"/>
      <c r="L41" s="28"/>
      <c r="M41" s="28"/>
      <c r="N41" s="28"/>
      <c r="O41" s="28"/>
      <c r="P41" s="27"/>
      <c r="Q41" s="28"/>
    </row>
    <row r="42" spans="2:17" ht="12.75">
      <c r="B42" s="9"/>
      <c r="C42"/>
      <c r="D42" s="1"/>
      <c r="E42"/>
      <c r="F42"/>
      <c r="G42" s="21"/>
      <c r="H42" s="21"/>
      <c r="I42" s="21"/>
      <c r="J42" s="21"/>
      <c r="K42" s="21"/>
      <c r="L42"/>
      <c r="M42"/>
      <c r="N42"/>
      <c r="O42"/>
      <c r="Q42"/>
    </row>
    <row r="43" spans="2:17" ht="12.75">
      <c r="B43" s="9"/>
      <c r="C43"/>
      <c r="D43" s="1"/>
      <c r="E43"/>
      <c r="F43"/>
      <c r="G43" s="21"/>
      <c r="H43" s="21"/>
      <c r="I43" s="21"/>
      <c r="J43" s="21"/>
      <c r="K43" s="21"/>
      <c r="L43"/>
      <c r="M43"/>
      <c r="N43"/>
      <c r="O43"/>
      <c r="Q43"/>
    </row>
    <row r="44" spans="2:17" ht="12.75">
      <c r="B44" s="9"/>
      <c r="C44"/>
      <c r="D44" s="1"/>
      <c r="E44"/>
      <c r="F44"/>
      <c r="G44" s="21"/>
      <c r="H44" s="21"/>
      <c r="I44" s="21"/>
      <c r="J44" s="21"/>
      <c r="K44" s="21"/>
      <c r="L44"/>
      <c r="M44"/>
      <c r="N44"/>
      <c r="O44"/>
      <c r="Q44"/>
    </row>
    <row r="47" spans="3:11" ht="12.75">
      <c r="C47" s="6"/>
      <c r="D47" s="3"/>
      <c r="E47" s="4"/>
      <c r="F47" s="4"/>
      <c r="G47" s="22"/>
      <c r="H47" s="22"/>
      <c r="I47" s="22"/>
      <c r="J47" s="22"/>
      <c r="K47" s="22"/>
    </row>
    <row r="48" spans="3:11" ht="12.75">
      <c r="C48" s="6"/>
      <c r="D48" s="3"/>
      <c r="E48" s="4"/>
      <c r="F48" s="4"/>
      <c r="G48" s="22"/>
      <c r="H48" s="22"/>
      <c r="I48" s="22"/>
      <c r="J48" s="22"/>
      <c r="K48" s="22"/>
    </row>
    <row r="49" spans="3:11" ht="12.75">
      <c r="C49" s="6"/>
      <c r="D49" s="3"/>
      <c r="E49" s="4"/>
      <c r="F49" s="4"/>
      <c r="G49" s="22"/>
      <c r="H49" s="22"/>
      <c r="I49" s="22"/>
      <c r="J49" s="22"/>
      <c r="K49" s="22"/>
    </row>
    <row r="50" spans="3:11" ht="12.75">
      <c r="C50" s="6"/>
      <c r="D50" s="3"/>
      <c r="E50" s="4"/>
      <c r="F50" s="4"/>
      <c r="G50" s="22"/>
      <c r="H50" s="22"/>
      <c r="I50" s="22"/>
      <c r="J50" s="22"/>
      <c r="K50" s="22"/>
    </row>
    <row r="51" spans="3:11" ht="12.75">
      <c r="C51" s="6"/>
      <c r="D51" s="3"/>
      <c r="E51" s="4"/>
      <c r="F51" s="4"/>
      <c r="G51" s="22"/>
      <c r="H51" s="22"/>
      <c r="I51" s="22"/>
      <c r="J51" s="22"/>
      <c r="K51" s="22"/>
    </row>
    <row r="52" spans="3:11" ht="12.75">
      <c r="C52" s="6"/>
      <c r="D52" s="3"/>
      <c r="E52" s="4"/>
      <c r="F52" s="4"/>
      <c r="G52" s="22"/>
      <c r="H52" s="22"/>
      <c r="I52" s="22"/>
      <c r="J52" s="22"/>
      <c r="K52" s="22"/>
    </row>
    <row r="53" spans="3:11" ht="12.75">
      <c r="C53" s="6"/>
      <c r="D53" s="3"/>
      <c r="E53" s="4"/>
      <c r="F53" s="4"/>
      <c r="G53" s="22"/>
      <c r="H53" s="22"/>
      <c r="I53" s="22"/>
      <c r="J53" s="22"/>
      <c r="K53" s="22"/>
    </row>
    <row r="54" spans="3:11" ht="12.75">
      <c r="C54" s="6"/>
      <c r="D54" s="3"/>
      <c r="E54" s="4"/>
      <c r="F54" s="4"/>
      <c r="G54" s="22"/>
      <c r="H54" s="22"/>
      <c r="I54" s="22"/>
      <c r="J54" s="22"/>
      <c r="K54" s="22"/>
    </row>
    <row r="55" spans="3:11" ht="12.75">
      <c r="C55" s="6"/>
      <c r="D55" s="3"/>
      <c r="E55" s="4"/>
      <c r="F55" s="4"/>
      <c r="G55" s="22"/>
      <c r="H55" s="22"/>
      <c r="I55" s="22"/>
      <c r="J55" s="22"/>
      <c r="K55" s="22"/>
    </row>
    <row r="56" spans="3:11" ht="12.75">
      <c r="C56" s="6"/>
      <c r="D56" s="3"/>
      <c r="E56" s="4"/>
      <c r="F56" s="4"/>
      <c r="G56" s="22"/>
      <c r="H56" s="22"/>
      <c r="I56" s="22"/>
      <c r="J56" s="22"/>
      <c r="K56" s="22"/>
    </row>
    <row r="57" spans="3:11" ht="12.75">
      <c r="C57" s="6"/>
      <c r="D57" s="3"/>
      <c r="E57" s="4"/>
      <c r="F57" s="4"/>
      <c r="G57" s="22"/>
      <c r="H57" s="22"/>
      <c r="I57" s="22"/>
      <c r="J57" s="22"/>
      <c r="K57" s="22"/>
    </row>
    <row r="58" spans="3:11" ht="12.75">
      <c r="C58" s="6"/>
      <c r="D58" s="3"/>
      <c r="E58" s="4"/>
      <c r="F58" s="4"/>
      <c r="G58" s="22"/>
      <c r="H58" s="22"/>
      <c r="I58" s="22"/>
      <c r="J58" s="22"/>
      <c r="K58" s="22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B1:R55"/>
  <sheetViews>
    <sheetView zoomScale="90" zoomScaleNormal="90" workbookViewId="0" topLeftCell="A1">
      <selection activeCell="K22" sqref="K22"/>
    </sheetView>
  </sheetViews>
  <sheetFormatPr defaultColWidth="9.140625" defaultRowHeight="12.75"/>
  <cols>
    <col min="1" max="1" width="2.00390625" style="0" customWidth="1"/>
    <col min="2" max="2" width="9.140625" style="2" customWidth="1"/>
    <col min="3" max="3" width="17.28125" style="2" customWidth="1"/>
    <col min="4" max="4" width="12.7109375" style="2" customWidth="1"/>
    <col min="5" max="5" width="15.140625" style="2" customWidth="1"/>
    <col min="6" max="6" width="17.140625" style="2" customWidth="1"/>
    <col min="7" max="7" width="11.8515625" style="23" customWidth="1"/>
    <col min="8" max="8" width="16.28125" style="23" customWidth="1"/>
    <col min="9" max="9" width="9.28125" style="23" customWidth="1"/>
    <col min="10" max="10" width="11.7109375" style="19" customWidth="1"/>
    <col min="11" max="11" width="11.7109375" style="91" customWidth="1"/>
    <col min="12" max="12" width="11.28125" style="86" customWidth="1"/>
    <col min="13" max="13" width="15.140625" style="86" customWidth="1"/>
    <col min="14" max="14" width="10.140625" style="9" customWidth="1"/>
    <col min="15" max="15" width="10.28125" style="18" customWidth="1"/>
    <col min="16" max="16" width="8.8515625" style="1" customWidth="1"/>
  </cols>
  <sheetData>
    <row r="1" spans="2:9" ht="20.25">
      <c r="B1" s="8" t="s">
        <v>45</v>
      </c>
      <c r="C1" s="10"/>
      <c r="D1" s="10"/>
      <c r="E1" s="10"/>
      <c r="F1" s="10"/>
      <c r="G1" s="19"/>
      <c r="H1" s="19"/>
      <c r="I1" s="19"/>
    </row>
    <row r="2" spans="2:9" ht="12" customHeight="1" thickBot="1">
      <c r="B2" s="8"/>
      <c r="C2" s="10"/>
      <c r="D2" s="10"/>
      <c r="E2" s="10"/>
      <c r="F2" s="10"/>
      <c r="G2" s="19"/>
      <c r="H2" s="19"/>
      <c r="I2" s="19"/>
    </row>
    <row r="3" spans="2:16" s="13" customFormat="1" ht="84" customHeight="1" thickBot="1">
      <c r="B3" s="32" t="s">
        <v>46</v>
      </c>
      <c r="C3" s="32" t="s">
        <v>48</v>
      </c>
      <c r="D3" s="62" t="s">
        <v>52</v>
      </c>
      <c r="E3" s="32" t="s">
        <v>53</v>
      </c>
      <c r="F3" s="32" t="s">
        <v>49</v>
      </c>
      <c r="G3" s="33" t="s">
        <v>47</v>
      </c>
      <c r="H3" s="32" t="s">
        <v>50</v>
      </c>
      <c r="I3" s="71"/>
      <c r="J3" s="63"/>
      <c r="K3" s="63"/>
      <c r="L3" s="72"/>
      <c r="M3" s="72"/>
      <c r="N3" s="72"/>
      <c r="O3" s="73"/>
      <c r="P3" s="24"/>
    </row>
    <row r="4" spans="2:18" ht="12" customHeight="1">
      <c r="B4" s="34"/>
      <c r="C4" s="34"/>
      <c r="D4" s="80"/>
      <c r="E4" s="67"/>
      <c r="F4" s="34"/>
      <c r="G4" s="35"/>
      <c r="H4" s="67"/>
      <c r="I4" s="63"/>
      <c r="J4" s="63"/>
      <c r="K4" s="63"/>
      <c r="L4" s="72"/>
      <c r="M4" s="72"/>
      <c r="N4" s="72"/>
      <c r="O4" s="74"/>
      <c r="P4" s="24"/>
      <c r="R4" s="15"/>
    </row>
    <row r="5" spans="2:16" ht="12" customHeight="1">
      <c r="B5" s="39" t="s">
        <v>0</v>
      </c>
      <c r="C5" s="85">
        <v>1586272.59</v>
      </c>
      <c r="D5" s="79">
        <v>0.5</v>
      </c>
      <c r="E5" s="84">
        <f>D5*C5</f>
        <v>793136.295</v>
      </c>
      <c r="F5" s="68">
        <f>(E5/2.205)/0.196</f>
        <v>1835198.9795918367</v>
      </c>
      <c r="G5" s="79">
        <v>0.07</v>
      </c>
      <c r="H5" s="68">
        <f>F5*G5</f>
        <v>128463.92857142858</v>
      </c>
      <c r="I5" s="41"/>
      <c r="J5" s="64"/>
      <c r="K5" s="92"/>
      <c r="L5" s="75"/>
      <c r="M5" s="75"/>
      <c r="N5" s="75"/>
      <c r="O5" s="76"/>
      <c r="P5" s="24"/>
    </row>
    <row r="6" spans="2:16" ht="12" customHeight="1">
      <c r="B6" s="39" t="s">
        <v>1</v>
      </c>
      <c r="C6" s="85">
        <v>1626277.905</v>
      </c>
      <c r="D6" s="79">
        <v>0.5</v>
      </c>
      <c r="E6" s="84">
        <f aca="true" t="shared" si="0" ref="E6:E16">D6*C6</f>
        <v>813138.9525</v>
      </c>
      <c r="F6" s="68">
        <f aca="true" t="shared" si="1" ref="F6:F16">(E6/2.205)/0.196</f>
        <v>1881482.1428571427</v>
      </c>
      <c r="G6" s="79">
        <v>0.07</v>
      </c>
      <c r="H6" s="68">
        <f aca="true" t="shared" si="2" ref="H6:H16">F6*G6</f>
        <v>131703.75</v>
      </c>
      <c r="I6" s="41"/>
      <c r="J6" s="64"/>
      <c r="K6" s="92"/>
      <c r="L6" s="75"/>
      <c r="M6" s="75"/>
      <c r="N6" s="75"/>
      <c r="O6" s="76"/>
      <c r="P6" s="24"/>
    </row>
    <row r="7" spans="2:16" ht="12" customHeight="1">
      <c r="B7" s="39" t="s">
        <v>2</v>
      </c>
      <c r="C7" s="85">
        <v>1868320.7550000001</v>
      </c>
      <c r="D7" s="79">
        <v>0.5</v>
      </c>
      <c r="E7" s="84">
        <f t="shared" si="0"/>
        <v>934160.3775000001</v>
      </c>
      <c r="F7" s="68">
        <f t="shared" si="1"/>
        <v>2161507.6530612246</v>
      </c>
      <c r="G7" s="79">
        <v>0.07</v>
      </c>
      <c r="H7" s="68">
        <f t="shared" si="2"/>
        <v>151305.53571428574</v>
      </c>
      <c r="I7" s="41"/>
      <c r="J7" s="64"/>
      <c r="K7" s="92"/>
      <c r="L7" s="75"/>
      <c r="M7" s="75"/>
      <c r="N7" s="75"/>
      <c r="O7" s="76"/>
      <c r="P7" s="25"/>
    </row>
    <row r="8" spans="2:16" ht="12" customHeight="1">
      <c r="B8" s="39" t="s">
        <v>3</v>
      </c>
      <c r="C8" s="85">
        <v>1617277.095</v>
      </c>
      <c r="D8" s="79">
        <v>0.5</v>
      </c>
      <c r="E8" s="84">
        <f t="shared" si="0"/>
        <v>808638.5475</v>
      </c>
      <c r="F8" s="68">
        <f t="shared" si="1"/>
        <v>1871068.8775510204</v>
      </c>
      <c r="G8" s="79">
        <v>0.07</v>
      </c>
      <c r="H8" s="68">
        <f t="shared" si="2"/>
        <v>130974.82142857143</v>
      </c>
      <c r="I8" s="41"/>
      <c r="J8" s="64"/>
      <c r="K8" s="92"/>
      <c r="L8" s="75"/>
      <c r="M8" s="75"/>
      <c r="N8" s="75"/>
      <c r="O8" s="76"/>
      <c r="P8" s="25"/>
    </row>
    <row r="9" spans="2:16" ht="12" customHeight="1">
      <c r="B9" s="39" t="s">
        <v>4</v>
      </c>
      <c r="C9" s="85">
        <v>1359232.56</v>
      </c>
      <c r="D9" s="79">
        <v>0.5</v>
      </c>
      <c r="E9" s="84">
        <f t="shared" si="0"/>
        <v>679616.28</v>
      </c>
      <c r="F9" s="68">
        <f t="shared" si="1"/>
        <v>1572530.612244898</v>
      </c>
      <c r="G9" s="79">
        <v>0.07</v>
      </c>
      <c r="H9" s="68">
        <f t="shared" si="2"/>
        <v>110077.14285714287</v>
      </c>
      <c r="I9" s="41"/>
      <c r="J9" s="64"/>
      <c r="K9" s="92"/>
      <c r="L9" s="75"/>
      <c r="M9" s="75"/>
      <c r="N9" s="75"/>
      <c r="O9" s="76"/>
      <c r="P9" s="25"/>
    </row>
    <row r="10" spans="2:16" ht="12" customHeight="1">
      <c r="B10" s="39" t="s">
        <v>5</v>
      </c>
      <c r="C10" s="85">
        <v>1297221.345</v>
      </c>
      <c r="D10" s="79">
        <v>0.5</v>
      </c>
      <c r="E10" s="84">
        <f t="shared" si="0"/>
        <v>648610.6725</v>
      </c>
      <c r="F10" s="68">
        <f t="shared" si="1"/>
        <v>1500788.2653061224</v>
      </c>
      <c r="G10" s="79">
        <v>0.07</v>
      </c>
      <c r="H10" s="68">
        <f t="shared" si="2"/>
        <v>105055.17857142858</v>
      </c>
      <c r="I10" s="41"/>
      <c r="J10" s="64"/>
      <c r="K10" s="92"/>
      <c r="L10" s="75"/>
      <c r="M10" s="75"/>
      <c r="N10" s="75"/>
      <c r="O10" s="76"/>
      <c r="P10" s="25"/>
    </row>
    <row r="11" spans="2:16" ht="12" customHeight="1">
      <c r="B11" s="39" t="s">
        <v>6</v>
      </c>
      <c r="C11" s="85">
        <v>1195204.815</v>
      </c>
      <c r="D11" s="79">
        <v>0.5</v>
      </c>
      <c r="E11" s="84">
        <f t="shared" si="0"/>
        <v>597602.4075</v>
      </c>
      <c r="F11" s="68">
        <f t="shared" si="1"/>
        <v>1382762.7551020407</v>
      </c>
      <c r="G11" s="79">
        <v>0.07</v>
      </c>
      <c r="H11" s="68">
        <f t="shared" si="2"/>
        <v>96793.39285714286</v>
      </c>
      <c r="I11" s="41"/>
      <c r="J11" s="64"/>
      <c r="K11" s="92"/>
      <c r="L11" s="75"/>
      <c r="M11" s="75"/>
      <c r="N11" s="75"/>
      <c r="O11" s="76"/>
      <c r="P11" s="25"/>
    </row>
    <row r="12" spans="2:16" ht="12" customHeight="1">
      <c r="B12" s="39" t="s">
        <v>7</v>
      </c>
      <c r="C12" s="85">
        <v>1085186.34</v>
      </c>
      <c r="D12" s="79">
        <v>0.5</v>
      </c>
      <c r="E12" s="84">
        <f t="shared" si="0"/>
        <v>542593.17</v>
      </c>
      <c r="F12" s="68">
        <f t="shared" si="1"/>
        <v>1255479.5918367347</v>
      </c>
      <c r="G12" s="79">
        <v>0.07</v>
      </c>
      <c r="H12" s="68">
        <f t="shared" si="2"/>
        <v>87883.57142857143</v>
      </c>
      <c r="I12" s="41"/>
      <c r="J12" s="64"/>
      <c r="K12" s="92"/>
      <c r="L12" s="75"/>
      <c r="M12" s="75"/>
      <c r="N12" s="75"/>
      <c r="O12" s="76"/>
      <c r="P12" s="25"/>
    </row>
    <row r="13" spans="2:16" ht="12" customHeight="1">
      <c r="B13" s="39" t="s">
        <v>8</v>
      </c>
      <c r="C13" s="85">
        <v>1224209.385</v>
      </c>
      <c r="D13" s="79">
        <v>0.5</v>
      </c>
      <c r="E13" s="84">
        <f t="shared" si="0"/>
        <v>612104.6925</v>
      </c>
      <c r="F13" s="68">
        <f t="shared" si="1"/>
        <v>1416318.8775510204</v>
      </c>
      <c r="G13" s="79">
        <v>0.07</v>
      </c>
      <c r="H13" s="68">
        <f t="shared" si="2"/>
        <v>99142.32142857143</v>
      </c>
      <c r="I13" s="41"/>
      <c r="J13" s="64"/>
      <c r="K13" s="92"/>
      <c r="L13" s="75"/>
      <c r="M13" s="75"/>
      <c r="N13" s="75"/>
      <c r="O13" s="76"/>
      <c r="P13" s="25"/>
    </row>
    <row r="14" spans="2:16" ht="12" customHeight="1">
      <c r="B14" s="39" t="s">
        <v>9</v>
      </c>
      <c r="C14" s="85">
        <v>1567267.695</v>
      </c>
      <c r="D14" s="79">
        <v>0.5</v>
      </c>
      <c r="E14" s="84">
        <f t="shared" si="0"/>
        <v>783633.8475</v>
      </c>
      <c r="F14" s="68">
        <f t="shared" si="1"/>
        <v>1813211.7346938774</v>
      </c>
      <c r="G14" s="79">
        <v>0.07</v>
      </c>
      <c r="H14" s="68">
        <f t="shared" si="2"/>
        <v>126924.82142857143</v>
      </c>
      <c r="I14" s="41"/>
      <c r="J14" s="64"/>
      <c r="K14" s="92"/>
      <c r="L14" s="75"/>
      <c r="M14" s="75"/>
      <c r="N14" s="75"/>
      <c r="O14" s="76"/>
      <c r="P14" s="25"/>
    </row>
    <row r="15" spans="2:16" ht="12" customHeight="1">
      <c r="B15" s="39" t="s">
        <v>10</v>
      </c>
      <c r="C15" s="85">
        <v>1803308.5350000001</v>
      </c>
      <c r="D15" s="79">
        <v>0.5</v>
      </c>
      <c r="E15" s="84">
        <f t="shared" si="0"/>
        <v>901654.2675000001</v>
      </c>
      <c r="F15" s="68">
        <f t="shared" si="1"/>
        <v>2086293.3673469387</v>
      </c>
      <c r="G15" s="79">
        <v>0.07</v>
      </c>
      <c r="H15" s="68">
        <f t="shared" si="2"/>
        <v>146040.5357142857</v>
      </c>
      <c r="I15" s="41"/>
      <c r="J15" s="64"/>
      <c r="K15" s="92"/>
      <c r="L15" s="75"/>
      <c r="M15" s="75"/>
      <c r="N15" s="75"/>
      <c r="O15" s="76"/>
      <c r="P15" s="25"/>
    </row>
    <row r="16" spans="2:16" ht="12" customHeight="1">
      <c r="B16" s="39" t="s">
        <v>11</v>
      </c>
      <c r="C16" s="85">
        <v>1841316.12</v>
      </c>
      <c r="D16" s="79">
        <v>0.5</v>
      </c>
      <c r="E16" s="84">
        <f t="shared" si="0"/>
        <v>920658.06</v>
      </c>
      <c r="F16" s="68">
        <f t="shared" si="1"/>
        <v>2130265.3061224488</v>
      </c>
      <c r="G16" s="79">
        <v>0.07</v>
      </c>
      <c r="H16" s="68">
        <f t="shared" si="2"/>
        <v>149118.57142857142</v>
      </c>
      <c r="I16" s="41"/>
      <c r="J16" s="64"/>
      <c r="K16" s="92"/>
      <c r="L16" s="75"/>
      <c r="M16" s="75"/>
      <c r="N16" s="75"/>
      <c r="O16" s="76"/>
      <c r="P16" s="25"/>
    </row>
    <row r="17" spans="2:16" ht="12" customHeight="1" thickBot="1">
      <c r="B17" s="46"/>
      <c r="C17" s="47"/>
      <c r="D17" s="47"/>
      <c r="E17" s="47"/>
      <c r="F17" s="47"/>
      <c r="G17" s="48"/>
      <c r="H17" s="70"/>
      <c r="I17" s="77"/>
      <c r="J17" s="77"/>
      <c r="K17" s="92"/>
      <c r="L17" s="78"/>
      <c r="M17" s="78"/>
      <c r="N17" s="78"/>
      <c r="O17" s="74"/>
      <c r="P17" s="25"/>
    </row>
    <row r="18" spans="2:16" ht="12.75">
      <c r="B18" s="10"/>
      <c r="C18" s="3"/>
      <c r="D18" s="3"/>
      <c r="E18" s="3"/>
      <c r="F18" s="3"/>
      <c r="G18" s="20"/>
      <c r="H18" s="20"/>
      <c r="I18" s="20"/>
      <c r="J18" s="20"/>
      <c r="K18" s="19"/>
      <c r="L18" s="87"/>
      <c r="M18" s="87"/>
      <c r="N18" s="26"/>
      <c r="O18" s="27"/>
      <c r="P18" s="25"/>
    </row>
    <row r="19" spans="2:16" s="13" customFormat="1" ht="12.75">
      <c r="B19" s="82" t="s">
        <v>54</v>
      </c>
      <c r="C19" s="28"/>
      <c r="D19" s="28"/>
      <c r="E19" s="25"/>
      <c r="F19" s="28"/>
      <c r="G19" s="29"/>
      <c r="H19" s="83"/>
      <c r="I19" s="83"/>
      <c r="J19" s="88"/>
      <c r="K19" s="88"/>
      <c r="L19" s="89"/>
      <c r="M19" s="89"/>
      <c r="N19" s="28"/>
      <c r="O19" s="27"/>
      <c r="P19" s="28"/>
    </row>
    <row r="20" spans="2:16" s="13" customFormat="1" ht="12.75">
      <c r="B20" s="82" t="s">
        <v>51</v>
      </c>
      <c r="C20" s="28"/>
      <c r="D20" s="28"/>
      <c r="E20" s="25"/>
      <c r="F20" s="28"/>
      <c r="G20" s="29"/>
      <c r="H20" s="29"/>
      <c r="I20" s="29"/>
      <c r="J20" s="88"/>
      <c r="K20" s="88"/>
      <c r="L20" s="89"/>
      <c r="M20" s="89"/>
      <c r="N20" s="28"/>
      <c r="O20" s="27"/>
      <c r="P20" s="28"/>
    </row>
    <row r="21" spans="2:16" s="13" customFormat="1" ht="12.75">
      <c r="B21" s="81"/>
      <c r="C21" s="28"/>
      <c r="D21" s="28"/>
      <c r="E21" s="25"/>
      <c r="F21" s="28"/>
      <c r="G21" s="29"/>
      <c r="H21" s="29"/>
      <c r="I21" s="29"/>
      <c r="J21" s="88"/>
      <c r="K21" s="88"/>
      <c r="L21" s="89"/>
      <c r="M21" s="89"/>
      <c r="N21" s="28"/>
      <c r="O21" s="27"/>
      <c r="P21" s="28"/>
    </row>
    <row r="22" spans="2:16" s="13" customFormat="1" ht="12.75">
      <c r="B22" s="81"/>
      <c r="C22" s="28"/>
      <c r="D22" s="28"/>
      <c r="E22" s="25"/>
      <c r="F22" s="28"/>
      <c r="G22" s="29"/>
      <c r="H22" s="29"/>
      <c r="I22" s="29"/>
      <c r="J22" s="88"/>
      <c r="K22" s="88"/>
      <c r="L22" s="89"/>
      <c r="M22" s="89"/>
      <c r="N22" s="28"/>
      <c r="O22" s="27"/>
      <c r="P22" s="28"/>
    </row>
    <row r="23" spans="2:16" s="13" customFormat="1" ht="12.75">
      <c r="B23" s="81"/>
      <c r="C23" s="28"/>
      <c r="D23" s="28"/>
      <c r="E23" s="25"/>
      <c r="F23" s="28"/>
      <c r="G23" s="29"/>
      <c r="H23" s="29"/>
      <c r="I23" s="29"/>
      <c r="J23" s="88"/>
      <c r="K23" s="88"/>
      <c r="L23" s="89"/>
      <c r="M23" s="89"/>
      <c r="N23" s="28"/>
      <c r="O23" s="27"/>
      <c r="P23" s="28"/>
    </row>
    <row r="24" spans="2:16" s="13" customFormat="1" ht="12.75">
      <c r="B24" s="81"/>
      <c r="C24" s="28"/>
      <c r="D24" s="28"/>
      <c r="E24" s="25"/>
      <c r="F24" s="28"/>
      <c r="G24" s="29"/>
      <c r="H24" s="29"/>
      <c r="I24" s="29"/>
      <c r="J24" s="88"/>
      <c r="K24" s="88"/>
      <c r="L24" s="89"/>
      <c r="M24" s="89"/>
      <c r="N24" s="28"/>
      <c r="O24" s="27"/>
      <c r="P24" s="28"/>
    </row>
    <row r="25" spans="2:16" s="13" customFormat="1" ht="12.75">
      <c r="B25" s="26"/>
      <c r="C25" s="28"/>
      <c r="D25" s="28"/>
      <c r="E25" s="25"/>
      <c r="F25" s="28"/>
      <c r="G25" s="29"/>
      <c r="H25" s="29"/>
      <c r="I25" s="29"/>
      <c r="J25" s="88"/>
      <c r="K25" s="88"/>
      <c r="L25" s="89"/>
      <c r="M25" s="89"/>
      <c r="N25" s="28"/>
      <c r="O25" s="27"/>
      <c r="P25" s="28"/>
    </row>
    <row r="26" spans="2:16" s="13" customFormat="1" ht="12.75">
      <c r="B26" s="26"/>
      <c r="C26" s="28"/>
      <c r="D26" s="28"/>
      <c r="E26" s="25"/>
      <c r="F26" s="28"/>
      <c r="G26" s="29"/>
      <c r="H26" s="29"/>
      <c r="I26" s="29"/>
      <c r="J26" s="88"/>
      <c r="K26" s="88"/>
      <c r="L26" s="89"/>
      <c r="M26" s="89"/>
      <c r="N26" s="28"/>
      <c r="O26" s="27"/>
      <c r="P26" s="28"/>
    </row>
    <row r="27" spans="2:16" s="13" customFormat="1" ht="12.75">
      <c r="B27" s="26"/>
      <c r="C27" s="28"/>
      <c r="D27" s="28"/>
      <c r="E27" s="25"/>
      <c r="F27" s="28"/>
      <c r="G27" s="29"/>
      <c r="H27" s="29"/>
      <c r="I27" s="29"/>
      <c r="J27" s="88"/>
      <c r="K27" s="88"/>
      <c r="L27" s="89"/>
      <c r="M27" s="89"/>
      <c r="N27" s="28"/>
      <c r="O27" s="27"/>
      <c r="P27" s="28"/>
    </row>
    <row r="28" spans="2:16" s="13" customFormat="1" ht="12.75">
      <c r="B28" s="26"/>
      <c r="C28" s="28"/>
      <c r="D28" s="28"/>
      <c r="E28" s="25"/>
      <c r="F28" s="28"/>
      <c r="G28" s="29"/>
      <c r="H28" s="29"/>
      <c r="I28" s="29"/>
      <c r="J28" s="88"/>
      <c r="K28" s="88"/>
      <c r="L28" s="89"/>
      <c r="M28" s="89"/>
      <c r="N28" s="28"/>
      <c r="O28" s="27"/>
      <c r="P28" s="28"/>
    </row>
    <row r="29" spans="2:16" s="13" customFormat="1" ht="12.75">
      <c r="B29" s="26"/>
      <c r="C29" s="28"/>
      <c r="D29" s="28"/>
      <c r="E29" s="25"/>
      <c r="F29" s="28"/>
      <c r="G29" s="29"/>
      <c r="H29" s="29"/>
      <c r="I29" s="29"/>
      <c r="J29" s="88"/>
      <c r="K29" s="88"/>
      <c r="L29" s="89"/>
      <c r="M29" s="89"/>
      <c r="N29" s="28"/>
      <c r="O29" s="27"/>
      <c r="P29" s="28"/>
    </row>
    <row r="30" spans="2:16" s="13" customFormat="1" ht="12.75">
      <c r="B30" s="26"/>
      <c r="C30" s="28"/>
      <c r="D30" s="28"/>
      <c r="E30" s="25"/>
      <c r="F30" s="28"/>
      <c r="G30" s="29"/>
      <c r="H30" s="29"/>
      <c r="I30" s="29"/>
      <c r="J30" s="88"/>
      <c r="K30" s="88"/>
      <c r="L30" s="89"/>
      <c r="M30" s="89"/>
      <c r="N30" s="28"/>
      <c r="O30" s="27"/>
      <c r="P30" s="28"/>
    </row>
    <row r="31" spans="2:16" s="13" customFormat="1" ht="12.75">
      <c r="B31" s="26"/>
      <c r="C31" s="28"/>
      <c r="D31" s="28"/>
      <c r="E31" s="25"/>
      <c r="F31" s="28"/>
      <c r="G31" s="29"/>
      <c r="H31" s="29"/>
      <c r="I31" s="29"/>
      <c r="J31" s="88"/>
      <c r="K31" s="88"/>
      <c r="L31" s="89"/>
      <c r="M31" s="89"/>
      <c r="N31" s="28"/>
      <c r="O31" s="27"/>
      <c r="P31" s="28"/>
    </row>
    <row r="32" spans="2:16" s="13" customFormat="1" ht="12.75">
      <c r="B32" s="26"/>
      <c r="C32" s="28"/>
      <c r="D32" s="28"/>
      <c r="E32" s="25"/>
      <c r="F32" s="28"/>
      <c r="G32" s="29"/>
      <c r="H32" s="29"/>
      <c r="I32" s="29"/>
      <c r="J32" s="88"/>
      <c r="K32" s="88"/>
      <c r="L32" s="89"/>
      <c r="M32" s="89"/>
      <c r="N32" s="28"/>
      <c r="O32" s="27"/>
      <c r="P32" s="28"/>
    </row>
    <row r="33" spans="2:16" s="13" customFormat="1" ht="12.75">
      <c r="B33" s="26"/>
      <c r="C33" s="28"/>
      <c r="D33" s="28"/>
      <c r="E33" s="25"/>
      <c r="F33" s="28"/>
      <c r="G33" s="29"/>
      <c r="H33" s="29"/>
      <c r="I33" s="29"/>
      <c r="J33" s="88"/>
      <c r="K33" s="88"/>
      <c r="L33" s="89"/>
      <c r="M33" s="89"/>
      <c r="N33" s="28"/>
      <c r="O33" s="27"/>
      <c r="P33" s="28"/>
    </row>
    <row r="34" spans="2:16" ht="12.75">
      <c r="B34" s="26"/>
      <c r="E34" s="25"/>
      <c r="F34" s="28"/>
      <c r="G34" s="29"/>
      <c r="H34" s="29"/>
      <c r="I34" s="29"/>
      <c r="J34" s="88"/>
      <c r="K34" s="88"/>
      <c r="L34" s="89"/>
      <c r="M34" s="89"/>
      <c r="N34" s="28"/>
      <c r="O34" s="27"/>
      <c r="P34" s="28"/>
    </row>
    <row r="35" spans="2:16" ht="12.75">
      <c r="B35" s="26"/>
      <c r="C35" s="28"/>
      <c r="D35" s="28"/>
      <c r="F35" s="28"/>
      <c r="G35" s="29"/>
      <c r="H35" s="29"/>
      <c r="I35" s="29"/>
      <c r="J35" s="88"/>
      <c r="K35" s="88"/>
      <c r="L35" s="89"/>
      <c r="M35" s="89"/>
      <c r="N35" s="28"/>
      <c r="O35" s="16"/>
      <c r="P35" s="28"/>
    </row>
    <row r="36" spans="2:16" ht="12.75">
      <c r="B36" s="26"/>
      <c r="C36" s="28"/>
      <c r="D36" s="28"/>
      <c r="E36" s="25"/>
      <c r="F36" s="28"/>
      <c r="G36" s="29"/>
      <c r="H36" s="29"/>
      <c r="I36" s="29"/>
      <c r="J36" s="88"/>
      <c r="K36" s="88"/>
      <c r="L36" s="89"/>
      <c r="M36" s="89"/>
      <c r="N36" s="28"/>
      <c r="O36" s="27"/>
      <c r="P36" s="28"/>
    </row>
    <row r="37" spans="2:16" ht="12.75">
      <c r="B37" s="26"/>
      <c r="C37" s="28"/>
      <c r="D37" s="28"/>
      <c r="E37" s="25"/>
      <c r="F37" s="28"/>
      <c r="G37" s="29"/>
      <c r="H37" s="29"/>
      <c r="I37" s="29"/>
      <c r="J37" s="88"/>
      <c r="K37" s="88"/>
      <c r="L37" s="89"/>
      <c r="M37" s="89"/>
      <c r="N37" s="28"/>
      <c r="O37" s="27"/>
      <c r="P37" s="28"/>
    </row>
    <row r="38" spans="2:16" ht="12.75">
      <c r="B38" s="26"/>
      <c r="C38" s="28"/>
      <c r="D38" s="28"/>
      <c r="E38" s="25"/>
      <c r="F38" s="28"/>
      <c r="G38" s="29"/>
      <c r="H38" s="29"/>
      <c r="I38" s="29"/>
      <c r="J38" s="88"/>
      <c r="K38" s="88"/>
      <c r="L38" s="89"/>
      <c r="M38" s="89"/>
      <c r="N38" s="28"/>
      <c r="O38" s="27"/>
      <c r="P38" s="28"/>
    </row>
    <row r="39" spans="2:16" ht="12.75">
      <c r="B39" s="9"/>
      <c r="C39"/>
      <c r="D39"/>
      <c r="E39" s="1"/>
      <c r="F39"/>
      <c r="G39" s="21"/>
      <c r="H39" s="21"/>
      <c r="I39" s="21"/>
      <c r="J39" s="90"/>
      <c r="K39" s="90"/>
      <c r="L39" s="15"/>
      <c r="M39" s="15"/>
      <c r="N39"/>
      <c r="P39"/>
    </row>
    <row r="40" spans="2:16" ht="12.75">
      <c r="B40" s="9"/>
      <c r="C40"/>
      <c r="D40"/>
      <c r="E40" s="1"/>
      <c r="F40"/>
      <c r="G40" s="21"/>
      <c r="H40" s="21"/>
      <c r="I40" s="21"/>
      <c r="J40" s="90"/>
      <c r="K40" s="90"/>
      <c r="L40" s="15"/>
      <c r="M40" s="15"/>
      <c r="N40"/>
      <c r="P40"/>
    </row>
    <row r="41" spans="2:16" ht="12.75">
      <c r="B41" s="9"/>
      <c r="C41"/>
      <c r="D41"/>
      <c r="E41" s="1"/>
      <c r="F41"/>
      <c r="G41" s="21"/>
      <c r="H41" s="21"/>
      <c r="I41" s="21"/>
      <c r="J41" s="90"/>
      <c r="K41" s="90"/>
      <c r="L41" s="15"/>
      <c r="M41" s="15"/>
      <c r="N41"/>
      <c r="P41"/>
    </row>
    <row r="44" spans="3:10" ht="12.75">
      <c r="C44" s="6"/>
      <c r="D44" s="6"/>
      <c r="E44" s="3"/>
      <c r="F44" s="4"/>
      <c r="G44" s="22"/>
      <c r="H44" s="22"/>
      <c r="I44" s="22"/>
      <c r="J44" s="22"/>
    </row>
    <row r="45" spans="3:10" ht="12.75">
      <c r="C45" s="6"/>
      <c r="D45" s="6"/>
      <c r="E45" s="3"/>
      <c r="F45" s="4"/>
      <c r="G45" s="22"/>
      <c r="H45" s="22"/>
      <c r="I45" s="22"/>
      <c r="J45" s="22"/>
    </row>
    <row r="46" spans="3:10" ht="12.75">
      <c r="C46" s="6"/>
      <c r="D46" s="6"/>
      <c r="E46" s="3"/>
      <c r="F46" s="4"/>
      <c r="G46" s="22"/>
      <c r="H46" s="22"/>
      <c r="I46" s="22"/>
      <c r="J46" s="22"/>
    </row>
    <row r="47" spans="3:10" ht="12.75">
      <c r="C47" s="6"/>
      <c r="D47" s="6"/>
      <c r="E47" s="3"/>
      <c r="F47" s="4"/>
      <c r="G47" s="22"/>
      <c r="H47" s="22"/>
      <c r="I47" s="22"/>
      <c r="J47" s="22"/>
    </row>
    <row r="48" spans="3:10" ht="12.75">
      <c r="C48" s="6"/>
      <c r="D48" s="6"/>
      <c r="E48" s="3"/>
      <c r="F48" s="4"/>
      <c r="G48" s="22"/>
      <c r="H48" s="22"/>
      <c r="I48" s="22"/>
      <c r="J48" s="22"/>
    </row>
    <row r="49" spans="3:10" ht="12.75">
      <c r="C49" s="6"/>
      <c r="D49" s="6"/>
      <c r="E49" s="3"/>
      <c r="F49" s="4"/>
      <c r="G49" s="22"/>
      <c r="H49" s="22"/>
      <c r="I49" s="22"/>
      <c r="J49" s="22"/>
    </row>
    <row r="50" spans="3:10" ht="12.75">
      <c r="C50" s="6"/>
      <c r="D50" s="6"/>
      <c r="E50" s="3"/>
      <c r="F50" s="4"/>
      <c r="G50" s="22"/>
      <c r="H50" s="22"/>
      <c r="I50" s="22"/>
      <c r="J50" s="22"/>
    </row>
    <row r="51" spans="3:10" ht="12.75">
      <c r="C51" s="6"/>
      <c r="D51" s="6"/>
      <c r="E51" s="3"/>
      <c r="F51" s="4"/>
      <c r="G51" s="22"/>
      <c r="H51" s="22"/>
      <c r="I51" s="22"/>
      <c r="J51" s="22"/>
    </row>
    <row r="52" spans="3:10" ht="12.75">
      <c r="C52" s="6"/>
      <c r="D52" s="6"/>
      <c r="E52" s="3"/>
      <c r="F52" s="4"/>
      <c r="G52" s="22"/>
      <c r="H52" s="22"/>
      <c r="I52" s="22"/>
      <c r="J52" s="22"/>
    </row>
    <row r="53" spans="3:10" ht="12.75">
      <c r="C53" s="6"/>
      <c r="D53" s="6"/>
      <c r="E53" s="3"/>
      <c r="F53" s="4"/>
      <c r="G53" s="22"/>
      <c r="H53" s="22"/>
      <c r="I53" s="22"/>
      <c r="J53" s="22"/>
    </row>
    <row r="54" spans="3:10" ht="12.75">
      <c r="C54" s="6"/>
      <c r="D54" s="6"/>
      <c r="E54" s="3"/>
      <c r="F54" s="4"/>
      <c r="G54" s="22"/>
      <c r="H54" s="22"/>
      <c r="I54" s="22"/>
      <c r="J54" s="22"/>
    </row>
    <row r="55" spans="3:10" ht="12.75">
      <c r="C55" s="6"/>
      <c r="D55" s="6"/>
      <c r="E55" s="3"/>
      <c r="F55" s="4"/>
      <c r="G55" s="22"/>
      <c r="H55" s="22"/>
      <c r="I55" s="22"/>
      <c r="J55" s="22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J61"/>
  <sheetViews>
    <sheetView workbookViewId="0" topLeftCell="A1">
      <selection activeCell="F12" sqref="F12"/>
    </sheetView>
  </sheetViews>
  <sheetFormatPr defaultColWidth="9.140625" defaultRowHeight="12.75"/>
  <cols>
    <col min="1" max="1" width="18.140625" style="2" customWidth="1"/>
    <col min="2" max="2" width="16.57421875" style="2" customWidth="1"/>
    <col min="3" max="3" width="23.28125" style="2" customWidth="1"/>
    <col min="4" max="4" width="17.28125" style="2" customWidth="1"/>
    <col min="5" max="5" width="14.8515625" style="2" customWidth="1"/>
    <col min="6" max="6" width="11.7109375" style="0" customWidth="1"/>
    <col min="7" max="7" width="11.7109375" style="17" customWidth="1"/>
    <col min="8" max="8" width="12.28125" style="0" customWidth="1"/>
  </cols>
  <sheetData>
    <row r="1" spans="1:8" ht="12.75">
      <c r="A1" s="30" t="s">
        <v>13</v>
      </c>
      <c r="B1" s="30" t="s">
        <v>14</v>
      </c>
      <c r="C1" s="30" t="s">
        <v>15</v>
      </c>
      <c r="D1" s="30" t="s">
        <v>35</v>
      </c>
      <c r="E1" s="31" t="s">
        <v>36</v>
      </c>
      <c r="F1" s="14"/>
      <c r="G1" s="14"/>
      <c r="H1" s="14"/>
    </row>
    <row r="2" spans="1:10" ht="12.75">
      <c r="A2" s="30" t="s">
        <v>17</v>
      </c>
      <c r="B2" s="30" t="s">
        <v>16</v>
      </c>
      <c r="C2" s="30" t="s">
        <v>17</v>
      </c>
      <c r="D2" s="30">
        <v>-43.527103345795524</v>
      </c>
      <c r="E2" s="30">
        <v>-18.793204472696743</v>
      </c>
      <c r="F2" s="14"/>
      <c r="G2" s="14"/>
      <c r="H2" s="14"/>
      <c r="J2" s="7" t="s">
        <v>18</v>
      </c>
    </row>
    <row r="3" spans="1:10" ht="12.75">
      <c r="A3" s="30" t="s">
        <v>17</v>
      </c>
      <c r="B3" s="30" t="s">
        <v>16</v>
      </c>
      <c r="C3" s="30" t="s">
        <v>19</v>
      </c>
      <c r="D3" s="30">
        <v>1.1819433142849423</v>
      </c>
      <c r="E3" s="30">
        <v>0.47303030150095626</v>
      </c>
      <c r="F3" s="14"/>
      <c r="G3" s="14"/>
      <c r="H3" s="14"/>
      <c r="J3" s="7" t="s">
        <v>20</v>
      </c>
    </row>
    <row r="4" spans="1:10" ht="12.75">
      <c r="A4" s="30" t="s">
        <v>17</v>
      </c>
      <c r="B4" s="30" t="s">
        <v>16</v>
      </c>
      <c r="C4" s="30" t="s">
        <v>21</v>
      </c>
      <c r="D4" s="30">
        <v>0.02359159018119249</v>
      </c>
      <c r="E4" s="30">
        <v>0.000468021304153477</v>
      </c>
      <c r="F4" s="14"/>
      <c r="G4" s="14"/>
      <c r="H4" s="14"/>
      <c r="J4" s="7" t="s">
        <v>22</v>
      </c>
    </row>
    <row r="5" spans="1:8" ht="12.75">
      <c r="A5" s="30" t="s">
        <v>17</v>
      </c>
      <c r="B5" s="30" t="s">
        <v>16</v>
      </c>
      <c r="C5" s="30" t="s">
        <v>23</v>
      </c>
      <c r="D5" s="30">
        <v>-0.01201497889326618</v>
      </c>
      <c r="E5" s="30">
        <v>-0.002502469784669275</v>
      </c>
      <c r="F5" s="14"/>
      <c r="G5" s="14"/>
      <c r="H5" s="14"/>
    </row>
    <row r="6" spans="1:8" ht="12.75">
      <c r="A6" s="30" t="s">
        <v>17</v>
      </c>
      <c r="B6" s="30" t="s">
        <v>16</v>
      </c>
      <c r="C6" s="30" t="s">
        <v>24</v>
      </c>
      <c r="D6" s="30">
        <v>-2.0445348113764104E-05</v>
      </c>
      <c r="E6" s="30">
        <v>7.508317174892448E-05</v>
      </c>
      <c r="F6" s="14"/>
      <c r="G6" s="14"/>
      <c r="H6" s="14"/>
    </row>
    <row r="7" spans="1:8" ht="12.75">
      <c r="A7" s="30" t="s">
        <v>17</v>
      </c>
      <c r="B7" s="30" t="s">
        <v>16</v>
      </c>
      <c r="C7" s="30" t="s">
        <v>25</v>
      </c>
      <c r="D7" s="30">
        <v>-0.00032714936523156574</v>
      </c>
      <c r="E7" s="30">
        <v>3.5096001265968346E-05</v>
      </c>
      <c r="F7" s="14"/>
      <c r="G7" s="14"/>
      <c r="H7" s="14"/>
    </row>
    <row r="8" spans="1:8" ht="12.75">
      <c r="A8" s="30" t="s">
        <v>17</v>
      </c>
      <c r="B8" s="30" t="s">
        <v>16</v>
      </c>
      <c r="C8" s="30" t="s">
        <v>26</v>
      </c>
      <c r="D8" s="30">
        <v>4.024106631648559E-05</v>
      </c>
      <c r="E8" s="30">
        <v>-1.0543716918210063E-06</v>
      </c>
      <c r="F8" s="14"/>
      <c r="G8" s="14"/>
      <c r="H8" s="14"/>
    </row>
    <row r="9" spans="1:8" ht="12.75">
      <c r="A9" s="30" t="s">
        <v>17</v>
      </c>
      <c r="B9" s="30" t="s">
        <v>16</v>
      </c>
      <c r="C9" s="30" t="s">
        <v>27</v>
      </c>
      <c r="D9" s="30">
        <v>2.278343614798634E-07</v>
      </c>
      <c r="E9" s="30">
        <v>-2.6864130766393527E-07</v>
      </c>
      <c r="F9" s="14"/>
      <c r="G9" s="14"/>
      <c r="H9" s="14"/>
    </row>
    <row r="10" spans="1:8" ht="12.75">
      <c r="A10" s="30" t="s">
        <v>17</v>
      </c>
      <c r="B10" s="30" t="s">
        <v>16</v>
      </c>
      <c r="C10" s="30" t="s">
        <v>28</v>
      </c>
      <c r="D10" s="30">
        <v>1.961708885755266E-06</v>
      </c>
      <c r="E10" s="30">
        <v>8.682369131687885E-09</v>
      </c>
      <c r="F10" s="14"/>
      <c r="G10" s="14"/>
      <c r="H10" s="14"/>
    </row>
    <row r="11" spans="1:8" ht="12.75">
      <c r="A11" s="30" t="s">
        <v>17</v>
      </c>
      <c r="B11" s="30" t="s">
        <v>16</v>
      </c>
      <c r="C11" s="30" t="s">
        <v>29</v>
      </c>
      <c r="D11" s="30">
        <v>-5.940774936653744E-07</v>
      </c>
      <c r="E11" s="30">
        <v>-2.5236110527137406E-07</v>
      </c>
      <c r="F11" s="14"/>
      <c r="G11" s="14"/>
      <c r="H11" s="14"/>
    </row>
    <row r="12" spans="1:8" ht="12.75">
      <c r="A12" s="30" t="s">
        <v>12</v>
      </c>
      <c r="B12" s="30" t="s">
        <v>16</v>
      </c>
      <c r="C12" s="30" t="s">
        <v>17</v>
      </c>
      <c r="D12" s="30">
        <v>-0.5864504898011238</v>
      </c>
      <c r="E12" s="30">
        <v>-0.14908576746154664</v>
      </c>
      <c r="F12" s="14"/>
      <c r="G12" s="14"/>
      <c r="H12" s="14"/>
    </row>
    <row r="13" spans="1:8" ht="12.75">
      <c r="A13" s="30" t="s">
        <v>12</v>
      </c>
      <c r="B13" s="30" t="s">
        <v>16</v>
      </c>
      <c r="C13" s="30" t="s">
        <v>19</v>
      </c>
      <c r="D13" s="30">
        <v>0.016708072801912638</v>
      </c>
      <c r="E13" s="30">
        <v>0.003249716588296677</v>
      </c>
      <c r="F13" s="14"/>
      <c r="G13" s="14"/>
      <c r="H13" s="14"/>
    </row>
    <row r="14" spans="1:8" ht="12.75">
      <c r="A14" s="30" t="s">
        <v>12</v>
      </c>
      <c r="B14" s="30" t="s">
        <v>16</v>
      </c>
      <c r="C14" s="30" t="s">
        <v>21</v>
      </c>
      <c r="D14" s="30">
        <v>0.006010866069745533</v>
      </c>
      <c r="E14" s="30">
        <v>0.0010685716177201144</v>
      </c>
      <c r="F14" s="14"/>
      <c r="G14" s="14"/>
      <c r="H14" s="14"/>
    </row>
    <row r="15" spans="1:8" ht="12.75">
      <c r="A15" s="30" t="s">
        <v>12</v>
      </c>
      <c r="B15" s="30" t="s">
        <v>16</v>
      </c>
      <c r="C15" s="30" t="s">
        <v>23</v>
      </c>
      <c r="D15" s="30">
        <v>-0.00017380369706764077</v>
      </c>
      <c r="E15" s="30">
        <v>-5.397102828121635E-05</v>
      </c>
      <c r="F15" s="14"/>
      <c r="G15" s="14"/>
      <c r="H15" s="14"/>
    </row>
    <row r="16" spans="1:8" ht="12.75">
      <c r="A16" s="30" t="s">
        <v>12</v>
      </c>
      <c r="B16" s="30" t="s">
        <v>16</v>
      </c>
      <c r="C16" s="30" t="s">
        <v>24</v>
      </c>
      <c r="D16" s="30">
        <v>1.8022500971600068E-05</v>
      </c>
      <c r="E16" s="30">
        <v>4.609125368782436E-06</v>
      </c>
      <c r="F16" s="14"/>
      <c r="G16" s="14"/>
      <c r="H16" s="14"/>
    </row>
    <row r="17" spans="1:8" ht="12.75">
      <c r="A17" s="30" t="s">
        <v>12</v>
      </c>
      <c r="B17" s="30" t="s">
        <v>16</v>
      </c>
      <c r="C17" s="30" t="s">
        <v>25</v>
      </c>
      <c r="D17" s="30">
        <v>-0.00012625307196274056</v>
      </c>
      <c r="E17" s="30">
        <v>8.752923043303269E-06</v>
      </c>
      <c r="F17" s="14"/>
      <c r="G17" s="14"/>
      <c r="H17" s="14"/>
    </row>
    <row r="18" spans="1:8" ht="12.75">
      <c r="A18" s="30" t="s">
        <v>12</v>
      </c>
      <c r="B18" s="30" t="s">
        <v>16</v>
      </c>
      <c r="C18" s="30" t="s">
        <v>26</v>
      </c>
      <c r="D18" s="30">
        <v>6.608701966434636E-07</v>
      </c>
      <c r="E18" s="30">
        <v>2.7520305804980665E-07</v>
      </c>
      <c r="F18" s="14"/>
      <c r="G18" s="14"/>
      <c r="H18" s="14"/>
    </row>
    <row r="19" spans="1:8" ht="12.75">
      <c r="A19" s="30" t="s">
        <v>12</v>
      </c>
      <c r="B19" s="30" t="s">
        <v>16</v>
      </c>
      <c r="C19" s="30" t="s">
        <v>27</v>
      </c>
      <c r="D19" s="30">
        <v>-7.649115064583326E-08</v>
      </c>
      <c r="E19" s="30">
        <v>-9.529931122285309E-09</v>
      </c>
      <c r="F19" s="14"/>
      <c r="G19" s="14"/>
      <c r="H19" s="14"/>
    </row>
    <row r="20" spans="1:8" ht="12.75">
      <c r="A20" s="30" t="s">
        <v>12</v>
      </c>
      <c r="B20" s="30" t="s">
        <v>16</v>
      </c>
      <c r="C20" s="30" t="s">
        <v>28</v>
      </c>
      <c r="D20" s="30">
        <v>6.224694338962325E-07</v>
      </c>
      <c r="E20" s="30">
        <v>-2.0499485167557526E-08</v>
      </c>
      <c r="F20" s="14"/>
      <c r="G20" s="14"/>
      <c r="H20" s="14"/>
    </row>
    <row r="21" spans="1:8" ht="12.75">
      <c r="A21" s="30" t="s">
        <v>12</v>
      </c>
      <c r="B21" s="30" t="s">
        <v>16</v>
      </c>
      <c r="C21" s="30" t="s">
        <v>29</v>
      </c>
      <c r="D21" s="30">
        <v>-4.8394562614245665E-08</v>
      </c>
      <c r="E21" s="30">
        <v>-4.564539539879201E-08</v>
      </c>
      <c r="F21" s="14"/>
      <c r="G21" s="14"/>
      <c r="H21" s="14"/>
    </row>
    <row r="22" spans="1:8" ht="12.75">
      <c r="A22" s="30" t="s">
        <v>30</v>
      </c>
      <c r="B22" s="30" t="s">
        <v>16</v>
      </c>
      <c r="C22" s="30" t="s">
        <v>17</v>
      </c>
      <c r="D22" s="30">
        <v>-0.0322795309298787</v>
      </c>
      <c r="E22" s="30">
        <v>-0.014100946060211441</v>
      </c>
      <c r="F22" s="14"/>
      <c r="G22" s="14"/>
      <c r="H22" s="14"/>
    </row>
    <row r="23" spans="1:8" ht="12.75">
      <c r="A23" s="30" t="s">
        <v>30</v>
      </c>
      <c r="B23" s="30" t="s">
        <v>16</v>
      </c>
      <c r="C23" s="30" t="s">
        <v>19</v>
      </c>
      <c r="D23" s="30">
        <v>0.0020238315678260026</v>
      </c>
      <c r="E23" s="30">
        <v>8.671294031469212E-06</v>
      </c>
      <c r="F23" s="14"/>
      <c r="G23" s="14"/>
      <c r="H23" s="14"/>
    </row>
    <row r="24" spans="1:8" ht="12.75">
      <c r="A24" s="30" t="s">
        <v>30</v>
      </c>
      <c r="B24" s="30" t="s">
        <v>16</v>
      </c>
      <c r="C24" s="30" t="s">
        <v>21</v>
      </c>
      <c r="D24" s="30">
        <v>-0.0005139336257708818</v>
      </c>
      <c r="E24" s="30">
        <v>0.000674886003209776</v>
      </c>
      <c r="F24" s="14"/>
      <c r="G24" s="14"/>
      <c r="H24" s="14"/>
    </row>
    <row r="25" spans="1:8" ht="12.75">
      <c r="A25" s="30" t="s">
        <v>30</v>
      </c>
      <c r="B25" s="30" t="s">
        <v>16</v>
      </c>
      <c r="C25" s="30" t="s">
        <v>23</v>
      </c>
      <c r="D25" s="30">
        <v>-3.929710655869611E-05</v>
      </c>
      <c r="E25" s="30">
        <v>3.676315431357503E-06</v>
      </c>
      <c r="F25" s="14"/>
      <c r="G25" s="14"/>
      <c r="H25" s="14"/>
    </row>
    <row r="26" spans="1:8" ht="12.75">
      <c r="A26" s="30" t="s">
        <v>30</v>
      </c>
      <c r="B26" s="30" t="s">
        <v>16</v>
      </c>
      <c r="C26" s="30" t="s">
        <v>24</v>
      </c>
      <c r="D26" s="30">
        <v>-2.0880058413482183E-06</v>
      </c>
      <c r="E26" s="30">
        <v>-6.513988117461975E-06</v>
      </c>
      <c r="F26" s="14"/>
      <c r="G26" s="14"/>
      <c r="H26" s="14"/>
    </row>
    <row r="27" spans="1:8" ht="12.75">
      <c r="A27" s="30" t="s">
        <v>30</v>
      </c>
      <c r="B27" s="30" t="s">
        <v>16</v>
      </c>
      <c r="C27" s="30" t="s">
        <v>25</v>
      </c>
      <c r="D27" s="30">
        <v>1.8761092538018517E-05</v>
      </c>
      <c r="E27" s="30">
        <v>-8.12927179864945E-06</v>
      </c>
      <c r="F27" s="14"/>
      <c r="G27" s="14"/>
      <c r="H27" s="14"/>
    </row>
    <row r="28" spans="1:8" ht="12.75">
      <c r="A28" s="30" t="s">
        <v>30</v>
      </c>
      <c r="B28" s="30" t="s">
        <v>16</v>
      </c>
      <c r="C28" s="30" t="s">
        <v>26</v>
      </c>
      <c r="D28" s="30">
        <v>1.858055004965164E-07</v>
      </c>
      <c r="E28" s="30">
        <v>-2.104261450561628E-08</v>
      </c>
      <c r="F28" s="14"/>
      <c r="G28" s="14"/>
      <c r="H28" s="14"/>
    </row>
    <row r="29" spans="1:8" ht="12.75">
      <c r="A29" s="30" t="s">
        <v>30</v>
      </c>
      <c r="B29" s="30" t="s">
        <v>16</v>
      </c>
      <c r="C29" s="30" t="s">
        <v>27</v>
      </c>
      <c r="D29" s="30">
        <v>3.637971228885483E-08</v>
      </c>
      <c r="E29" s="30">
        <v>1.7187518482470844E-08</v>
      </c>
      <c r="F29" s="14"/>
      <c r="G29" s="14"/>
      <c r="H29" s="14"/>
    </row>
    <row r="30" spans="1:8" ht="12.75">
      <c r="A30" s="30" t="s">
        <v>30</v>
      </c>
      <c r="B30" s="30" t="s">
        <v>16</v>
      </c>
      <c r="C30" s="30" t="s">
        <v>28</v>
      </c>
      <c r="D30" s="30">
        <v>-6.255645675550907E-09</v>
      </c>
      <c r="E30" s="30">
        <v>1.2126368626312323E-08</v>
      </c>
      <c r="F30" s="14"/>
      <c r="G30" s="14"/>
      <c r="H30" s="14"/>
    </row>
    <row r="31" spans="1:8" ht="12.75">
      <c r="A31" s="30" t="s">
        <v>30</v>
      </c>
      <c r="B31" s="30" t="s">
        <v>16</v>
      </c>
      <c r="C31" s="30" t="s">
        <v>29</v>
      </c>
      <c r="D31" s="30">
        <v>-1.0921527956182318E-07</v>
      </c>
      <c r="E31" s="30">
        <v>4.9520424370094204E-08</v>
      </c>
      <c r="F31" s="14"/>
      <c r="G31" s="14"/>
      <c r="H31" s="14"/>
    </row>
    <row r="32" spans="1:8" ht="12.75">
      <c r="A32" s="30" t="s">
        <v>31</v>
      </c>
      <c r="B32" s="30" t="s">
        <v>16</v>
      </c>
      <c r="C32" s="30" t="s">
        <v>17</v>
      </c>
      <c r="D32" s="30">
        <v>-0.0021713863685136627</v>
      </c>
      <c r="E32" s="30">
        <v>0.004261633384196004</v>
      </c>
      <c r="F32" s="14"/>
      <c r="G32" s="14"/>
      <c r="H32" s="14"/>
    </row>
    <row r="33" spans="1:8" ht="12.75">
      <c r="A33" s="30" t="s">
        <v>31</v>
      </c>
      <c r="B33" s="30" t="s">
        <v>16</v>
      </c>
      <c r="C33" s="30" t="s">
        <v>19</v>
      </c>
      <c r="D33" s="30">
        <v>-5.073735397431153E-05</v>
      </c>
      <c r="E33" s="30">
        <v>-4.7335437883837534E-05</v>
      </c>
      <c r="F33" s="14"/>
      <c r="G33" s="14"/>
      <c r="H33" s="14"/>
    </row>
    <row r="34" spans="1:8" ht="12.75">
      <c r="A34" s="30" t="s">
        <v>31</v>
      </c>
      <c r="B34" s="30" t="s">
        <v>16</v>
      </c>
      <c r="C34" s="30" t="s">
        <v>21</v>
      </c>
      <c r="D34" s="30">
        <v>0.00013517054915929721</v>
      </c>
      <c r="E34" s="30">
        <v>-0.00014791869012696111</v>
      </c>
      <c r="F34" s="14"/>
      <c r="G34" s="14"/>
      <c r="H34" s="14"/>
    </row>
    <row r="35" spans="1:8" ht="12.75">
      <c r="A35" s="30" t="s">
        <v>31</v>
      </c>
      <c r="B35" s="30" t="s">
        <v>16</v>
      </c>
      <c r="C35" s="30" t="s">
        <v>23</v>
      </c>
      <c r="D35" s="30">
        <v>2.3019806723322173E-06</v>
      </c>
      <c r="E35" s="30">
        <v>-1.375003089156837E-07</v>
      </c>
      <c r="F35" s="14"/>
      <c r="G35" s="14"/>
      <c r="H35" s="14"/>
    </row>
    <row r="36" spans="1:8" ht="12.75">
      <c r="A36" s="30" t="s">
        <v>31</v>
      </c>
      <c r="B36" s="30" t="s">
        <v>16</v>
      </c>
      <c r="C36" s="30" t="s">
        <v>24</v>
      </c>
      <c r="D36" s="30">
        <v>-3.517238441433926E-07</v>
      </c>
      <c r="E36" s="30">
        <v>1.3809027506030659E-06</v>
      </c>
      <c r="F36" s="14"/>
      <c r="G36" s="14"/>
      <c r="H36" s="14"/>
    </row>
    <row r="37" spans="1:8" ht="12.75">
      <c r="A37" s="30" t="s">
        <v>31</v>
      </c>
      <c r="B37" s="30" t="s">
        <v>16</v>
      </c>
      <c r="C37" s="30" t="s">
        <v>25</v>
      </c>
      <c r="D37" s="30">
        <v>-3.0275914323731323E-06</v>
      </c>
      <c r="E37" s="30">
        <v>1.7227543961088547E-06</v>
      </c>
      <c r="F37" s="14"/>
      <c r="G37" s="14"/>
      <c r="H37" s="14"/>
    </row>
    <row r="38" spans="1:8" ht="12.75">
      <c r="A38" s="30" t="s">
        <v>31</v>
      </c>
      <c r="B38" s="30" t="s">
        <v>16</v>
      </c>
      <c r="C38" s="30" t="s">
        <v>26</v>
      </c>
      <c r="D38" s="30">
        <v>-1.3985497458133154E-08</v>
      </c>
      <c r="E38" s="30">
        <v>1.8134836873746521E-09</v>
      </c>
      <c r="F38" s="14"/>
      <c r="G38" s="14"/>
      <c r="H38" s="14"/>
    </row>
    <row r="39" spans="1:8" ht="12.75">
      <c r="A39" s="30" t="s">
        <v>31</v>
      </c>
      <c r="B39" s="30" t="s">
        <v>16</v>
      </c>
      <c r="C39" s="30" t="s">
        <v>27</v>
      </c>
      <c r="D39" s="30">
        <v>-1.690454134102207E-09</v>
      </c>
      <c r="E39" s="30">
        <v>-3.9061816401589904E-09</v>
      </c>
      <c r="F39" s="14"/>
      <c r="G39" s="14"/>
      <c r="H39" s="14"/>
    </row>
    <row r="40" spans="1:8" ht="12.75">
      <c r="A40" s="30" t="s">
        <v>31</v>
      </c>
      <c r="B40" s="30" t="s">
        <v>16</v>
      </c>
      <c r="C40" s="30" t="s">
        <v>28</v>
      </c>
      <c r="D40" s="30">
        <v>9.901956035043163E-09</v>
      </c>
      <c r="E40" s="30">
        <v>-3.7662044454404E-09</v>
      </c>
      <c r="F40" s="14"/>
      <c r="G40" s="14"/>
      <c r="H40" s="14"/>
    </row>
    <row r="41" spans="1:8" ht="12.75">
      <c r="A41" s="30" t="s">
        <v>31</v>
      </c>
      <c r="B41" s="30" t="s">
        <v>16</v>
      </c>
      <c r="C41" s="30" t="s">
        <v>29</v>
      </c>
      <c r="D41" s="30">
        <v>1.0395765753056397E-08</v>
      </c>
      <c r="E41" s="30">
        <v>-9.022674571755704E-09</v>
      </c>
      <c r="F41" s="14"/>
      <c r="G41" s="14"/>
      <c r="H41" s="14"/>
    </row>
    <row r="42" spans="1:7" ht="12.75">
      <c r="A42" s="30" t="s">
        <v>32</v>
      </c>
      <c r="B42" s="30" t="s">
        <v>16</v>
      </c>
      <c r="C42" s="30" t="s">
        <v>17</v>
      </c>
      <c r="D42" s="30">
        <v>-1.0313240275962083</v>
      </c>
      <c r="E42" s="30">
        <v>-0.3981748819212394</v>
      </c>
      <c r="F42" s="14"/>
      <c r="G42" s="14"/>
    </row>
    <row r="43" spans="1:7" ht="12.75">
      <c r="A43" s="30" t="s">
        <v>32</v>
      </c>
      <c r="B43" s="30" t="s">
        <v>16</v>
      </c>
      <c r="C43" s="30" t="s">
        <v>19</v>
      </c>
      <c r="D43" s="30">
        <v>0.024390990853037937</v>
      </c>
      <c r="E43" s="30">
        <v>0.0020884553753786434</v>
      </c>
      <c r="F43" s="14"/>
      <c r="G43" s="14"/>
    </row>
    <row r="44" spans="1:7" ht="12.75">
      <c r="A44" s="30" t="s">
        <v>32</v>
      </c>
      <c r="B44" s="30" t="s">
        <v>16</v>
      </c>
      <c r="C44" s="30" t="s">
        <v>21</v>
      </c>
      <c r="D44" s="30">
        <v>0.014621537903156429</v>
      </c>
      <c r="E44" s="30">
        <v>0.010566024264623898</v>
      </c>
      <c r="F44" s="14"/>
      <c r="G44" s="14"/>
    </row>
    <row r="45" spans="1:7" ht="12.75">
      <c r="A45" s="30" t="s">
        <v>32</v>
      </c>
      <c r="B45" s="30" t="s">
        <v>16</v>
      </c>
      <c r="C45" s="30" t="s">
        <v>23</v>
      </c>
      <c r="D45" s="30">
        <v>-0.00021537001715852814</v>
      </c>
      <c r="E45" s="30">
        <v>-4.219561092720841E-06</v>
      </c>
      <c r="F45" s="14"/>
      <c r="G45" s="14"/>
    </row>
    <row r="46" spans="1:7" ht="12.75">
      <c r="A46" s="30" t="s">
        <v>32</v>
      </c>
      <c r="B46" s="30" t="s">
        <v>16</v>
      </c>
      <c r="C46" s="30" t="s">
        <v>24</v>
      </c>
      <c r="D46" s="30">
        <v>-1.91750877627113E-06</v>
      </c>
      <c r="E46" s="30">
        <v>-7.890615112646394E-05</v>
      </c>
      <c r="F46" s="14"/>
      <c r="G46" s="14"/>
    </row>
    <row r="47" spans="1:7" ht="12.75">
      <c r="A47" s="30" t="s">
        <v>32</v>
      </c>
      <c r="B47" s="30" t="s">
        <v>16</v>
      </c>
      <c r="C47" s="30" t="s">
        <v>25</v>
      </c>
      <c r="D47" s="30">
        <v>-0.00025480946103159424</v>
      </c>
      <c r="E47" s="30">
        <v>-5.1012428254560414E-05</v>
      </c>
      <c r="F47" s="14"/>
      <c r="G47" s="14"/>
    </row>
    <row r="48" spans="1:7" ht="12.75">
      <c r="A48" s="30" t="s">
        <v>32</v>
      </c>
      <c r="B48" s="30" t="s">
        <v>16</v>
      </c>
      <c r="C48" s="30" t="s">
        <v>26</v>
      </c>
      <c r="D48" s="30">
        <v>8.233116828963933E-07</v>
      </c>
      <c r="E48" s="30">
        <v>-1.550013008950713E-09</v>
      </c>
      <c r="F48" s="14"/>
      <c r="G48" s="14"/>
    </row>
    <row r="49" spans="1:7" ht="12.75">
      <c r="A49" s="30" t="s">
        <v>32</v>
      </c>
      <c r="B49" s="30" t="s">
        <v>16</v>
      </c>
      <c r="C49" s="30" t="s">
        <v>27</v>
      </c>
      <c r="D49" s="30">
        <v>-6.881011162620227E-08</v>
      </c>
      <c r="E49" s="30">
        <v>2.742469600356837E-07</v>
      </c>
      <c r="F49" s="14"/>
      <c r="G49" s="14"/>
    </row>
    <row r="50" spans="1:7" ht="12.75">
      <c r="A50" s="30" t="s">
        <v>32</v>
      </c>
      <c r="B50" s="30" t="s">
        <v>16</v>
      </c>
      <c r="C50" s="30" t="s">
        <v>28</v>
      </c>
      <c r="D50" s="30">
        <v>8.780317025824939E-07</v>
      </c>
      <c r="E50" s="30">
        <v>6.430287988408094E-08</v>
      </c>
      <c r="F50" s="14"/>
      <c r="G50" s="14"/>
    </row>
    <row r="51" spans="1:7" ht="12.75">
      <c r="A51" s="30" t="s">
        <v>32</v>
      </c>
      <c r="B51" s="30" t="s">
        <v>16</v>
      </c>
      <c r="C51" s="30" t="s">
        <v>29</v>
      </c>
      <c r="D51" s="30">
        <v>2.712931060375362E-07</v>
      </c>
      <c r="E51" s="30">
        <v>2.949549258904964E-07</v>
      </c>
      <c r="F51" s="14"/>
      <c r="G51" s="14"/>
    </row>
    <row r="52" spans="1:7" ht="12.75">
      <c r="A52" s="30" t="s">
        <v>33</v>
      </c>
      <c r="B52" s="30" t="s">
        <v>16</v>
      </c>
      <c r="C52" s="30" t="s">
        <v>17</v>
      </c>
      <c r="D52" s="30">
        <v>-0.03250979613631673</v>
      </c>
      <c r="E52" s="30">
        <v>0.025719415979837533</v>
      </c>
      <c r="F52" s="14"/>
      <c r="G52" s="14"/>
    </row>
    <row r="53" spans="1:7" ht="12.75">
      <c r="A53" s="30" t="s">
        <v>33</v>
      </c>
      <c r="B53" s="30" t="s">
        <v>16</v>
      </c>
      <c r="C53" s="30" t="s">
        <v>19</v>
      </c>
      <c r="D53" s="30">
        <v>0.0016989409400297584</v>
      </c>
      <c r="E53" s="30">
        <v>-0.00022941833738259948</v>
      </c>
      <c r="F53" s="14"/>
      <c r="G53" s="14"/>
    </row>
    <row r="54" spans="1:7" ht="12.75">
      <c r="A54" s="30" t="s">
        <v>33</v>
      </c>
      <c r="B54" s="30" t="s">
        <v>16</v>
      </c>
      <c r="C54" s="30" t="s">
        <v>21</v>
      </c>
      <c r="D54" s="30">
        <v>-0.00032036155402199567</v>
      </c>
      <c r="E54" s="30">
        <v>-0.000843976242414492</v>
      </c>
      <c r="F54" s="14"/>
      <c r="G54" s="14"/>
    </row>
    <row r="55" spans="1:7" ht="12.75">
      <c r="A55" s="30" t="s">
        <v>33</v>
      </c>
      <c r="B55" s="30" t="s">
        <v>16</v>
      </c>
      <c r="C55" s="30" t="s">
        <v>23</v>
      </c>
      <c r="D55" s="30">
        <v>-2.1662532320013807E-05</v>
      </c>
      <c r="E55" s="30">
        <v>2.3043424772108617E-07</v>
      </c>
      <c r="F55" s="14"/>
      <c r="G55" s="14"/>
    </row>
    <row r="56" spans="1:7" ht="12.75">
      <c r="A56" s="30" t="s">
        <v>33</v>
      </c>
      <c r="B56" s="30" t="s">
        <v>16</v>
      </c>
      <c r="C56" s="30" t="s">
        <v>24</v>
      </c>
      <c r="D56" s="30">
        <v>7.604651795507111E-06</v>
      </c>
      <c r="E56" s="30">
        <v>8.644516738030409E-06</v>
      </c>
      <c r="F56" s="14"/>
      <c r="G56" s="14"/>
    </row>
    <row r="57" spans="1:7" ht="12.75">
      <c r="A57" s="30" t="s">
        <v>33</v>
      </c>
      <c r="B57" s="30" t="s">
        <v>16</v>
      </c>
      <c r="C57" s="30" t="s">
        <v>25</v>
      </c>
      <c r="D57" s="30">
        <v>-5.1009793383517094E-06</v>
      </c>
      <c r="E57" s="30">
        <v>6.0887466338857024E-06</v>
      </c>
      <c r="F57" s="14"/>
      <c r="G57" s="14"/>
    </row>
    <row r="58" spans="1:7" ht="12.75">
      <c r="A58" s="30" t="s">
        <v>33</v>
      </c>
      <c r="B58" s="30" t="s">
        <v>16</v>
      </c>
      <c r="C58" s="30" t="s">
        <v>26</v>
      </c>
      <c r="D58" s="30">
        <v>7.1492809129168E-08</v>
      </c>
      <c r="E58" s="30">
        <v>1.9421789518985293E-09</v>
      </c>
      <c r="F58" s="14"/>
      <c r="G58" s="14"/>
    </row>
    <row r="59" spans="1:7" ht="12.75">
      <c r="A59" s="30" t="s">
        <v>33</v>
      </c>
      <c r="B59" s="30" t="s">
        <v>16</v>
      </c>
      <c r="C59" s="30" t="s">
        <v>27</v>
      </c>
      <c r="D59" s="30">
        <v>-2.0456771144617736E-08</v>
      </c>
      <c r="E59" s="30">
        <v>-2.9581323039311212E-08</v>
      </c>
      <c r="F59" s="14"/>
      <c r="G59" s="14"/>
    </row>
    <row r="60" spans="1:7" ht="12.75">
      <c r="A60" s="30" t="s">
        <v>33</v>
      </c>
      <c r="B60" s="30" t="s">
        <v>16</v>
      </c>
      <c r="C60" s="30" t="s">
        <v>28</v>
      </c>
      <c r="D60" s="30">
        <v>9.367378891075643E-08</v>
      </c>
      <c r="E60" s="30">
        <v>-9.120328873560946E-09</v>
      </c>
      <c r="F60" s="14"/>
      <c r="G60" s="14"/>
    </row>
    <row r="61" spans="1:7" ht="12.75">
      <c r="A61" s="30" t="s">
        <v>33</v>
      </c>
      <c r="B61" s="30" t="s">
        <v>16</v>
      </c>
      <c r="C61" s="30" t="s">
        <v>29</v>
      </c>
      <c r="D61" s="30">
        <v>-5.926537136910749E-08</v>
      </c>
      <c r="E61" s="30">
        <v>-3.398767763766847E-08</v>
      </c>
      <c r="F61" s="14"/>
      <c r="G61" s="1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issc9000</cp:lastModifiedBy>
  <cp:lastPrinted>2008-08-01T19:00:43Z</cp:lastPrinted>
  <dcterms:created xsi:type="dcterms:W3CDTF">2008-02-01T18:40:19Z</dcterms:created>
  <dcterms:modified xsi:type="dcterms:W3CDTF">2008-09-18T15:32:30Z</dcterms:modified>
  <cp:category/>
  <cp:version/>
  <cp:contentType/>
  <cp:contentStatus/>
</cp:coreProperties>
</file>